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5\July\For Dissemination\"/>
    </mc:Choice>
  </mc:AlternateContent>
  <xr:revisionPtr revIDLastSave="0" documentId="13_ncr:1_{E330B4EE-148E-4970-9E05-B0154C7BFB9C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June 2024 revisions" sheetId="2" r:id="rId2"/>
    <sheet name=" Tab 2 Cum Trade value 2024" sheetId="4" r:id="rId3"/>
    <sheet name="Tab 3 Cum Trade value 2025" sheetId="55" r:id="rId4"/>
    <sheet name="Tab4 Export by ISIC" sheetId="60" r:id="rId5"/>
    <sheet name="Tab5 Re-exports by ISIC" sheetId="7" r:id="rId6"/>
    <sheet name="Tab6 Imports by ISIC" sheetId="8" r:id="rId7"/>
    <sheet name="Tab7 Exports by top sectors " sheetId="58" r:id="rId8"/>
    <sheet name="Tab8 Imports by top sectors " sheetId="63" r:id="rId9"/>
    <sheet name="Tab9 Trade Balance" sheetId="9" r:id="rId10"/>
    <sheet name="Tab10 Trade balnce by prtnr" sheetId="52" r:id="rId11"/>
    <sheet name="Tab11 Trade Balnce by prdct" sheetId="59" r:id="rId12"/>
    <sheet name="Tab12 Exports by Partner" sheetId="12" r:id="rId13"/>
    <sheet name="Tab13 Imports by Partner" sheetId="11" r:id="rId14"/>
    <sheet name="Tab14 Exports by Product" sheetId="13" r:id="rId15"/>
    <sheet name="Tab15 Re-exports by Product" sheetId="15" r:id="rId16"/>
    <sheet name="Tab16 Imports by Product" sheetId="14" r:id="rId17"/>
    <sheet name="Tab17 Top5 exp prdcts by countr" sheetId="19" r:id="rId18"/>
    <sheet name=" Tab18 Top5 re-X prdct by conty" sheetId="21" r:id="rId19"/>
    <sheet name="Tab19 Top5 imp prdcts by contry" sheetId="23" r:id="rId20"/>
    <sheet name="Tab20 Top 10 traded commodities" sheetId="64" r:id="rId21"/>
    <sheet name="Tab21 Exp by economic regio" sheetId="107" r:id="rId22"/>
    <sheet name="Tab22 Exprts by econ rgion&amp;" sheetId="108" r:id="rId23"/>
    <sheet name="Tab23 Imp by economic regio" sheetId="109" r:id="rId24"/>
    <sheet name="Tab24 Imports econ region&amp;p" sheetId="110" r:id="rId25"/>
    <sheet name="Tab25 Exp by mode of trnspr" sheetId="98" r:id="rId26"/>
    <sheet name="Tab26 Cmodties by mode of t " sheetId="99" r:id="rId27"/>
    <sheet name="Tab27 Exports by NetWeight" sheetId="100" r:id="rId28"/>
    <sheet name="Tab28 Imp by mode of trnspr " sheetId="101" r:id="rId29"/>
    <sheet name="Tab29 Cmodties by mde of ta" sheetId="102" r:id="rId30"/>
    <sheet name="Tab30 Imports by NetWeight " sheetId="103" r:id="rId31"/>
    <sheet name="Tab31 Trade by Borderpost" sheetId="104" r:id="rId32"/>
    <sheet name="Tab32 AfCFTA" sheetId="105" r:id="rId33"/>
    <sheet name="Tab33 Food items " sheetId="92" r:id="rId34"/>
    <sheet name="Tab34 Beverages" sheetId="93" r:id="rId35"/>
    <sheet name="Tab35 Commodity of the Mont" sheetId="91" r:id="rId36"/>
  </sheets>
  <externalReferences>
    <externalReference r:id="rId37"/>
  </externalReference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Product'!$A$1:$I$217</definedName>
    <definedName name="_xlnm._FilterDatabase" localSheetId="17" hidden="1">'Tab17 Top5 exp prdcts by countr'!$A$2:$F$36</definedName>
    <definedName name="_xlnm._FilterDatabase" localSheetId="21" hidden="1">'Tab22 Exprts by econ rgion&amp;'!$A$2:$I$210</definedName>
    <definedName name="_xlnm._FilterDatabase" localSheetId="22" hidden="1">'Tab22 Exprts by econ rgion&amp;'!$A$2:$I$215</definedName>
    <definedName name="_xlnm._FilterDatabase" localSheetId="23" hidden="1">'Tab24 Imports econ region&amp;p'!#REF!</definedName>
    <definedName name="_xlnm._FilterDatabase" localSheetId="24" hidden="1">'Tab24 Imports econ region&amp;p'!#REF!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2" l="1"/>
  <c r="I5" i="12"/>
  <c r="H6" i="12"/>
  <c r="I6" i="12"/>
  <c r="H7" i="12"/>
  <c r="I7" i="12"/>
  <c r="H8" i="12"/>
  <c r="I8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I52" i="12"/>
  <c r="H53" i="12"/>
  <c r="I53" i="12"/>
  <c r="H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H62" i="12"/>
  <c r="I62" i="12"/>
  <c r="H63" i="12"/>
  <c r="I63" i="12"/>
  <c r="H64" i="12"/>
  <c r="I64" i="12"/>
  <c r="I65" i="12"/>
  <c r="H66" i="12"/>
  <c r="I66" i="12"/>
  <c r="H67" i="12"/>
  <c r="I67" i="12"/>
  <c r="H68" i="12"/>
  <c r="I68" i="12"/>
  <c r="H69" i="12"/>
  <c r="I69" i="12"/>
  <c r="H71" i="12"/>
  <c r="I71" i="12"/>
  <c r="H72" i="12"/>
  <c r="I72" i="12"/>
  <c r="H73" i="12"/>
  <c r="I73" i="12"/>
  <c r="H76" i="12"/>
  <c r="I76" i="12"/>
  <c r="I77" i="12"/>
  <c r="H78" i="12"/>
  <c r="I78" i="12"/>
  <c r="I79" i="12"/>
  <c r="I80" i="12"/>
  <c r="H82" i="12"/>
  <c r="I82" i="12"/>
  <c r="H83" i="12"/>
  <c r="H84" i="12"/>
  <c r="I84" i="12"/>
  <c r="H86" i="12"/>
  <c r="I86" i="12"/>
  <c r="H88" i="12"/>
  <c r="H89" i="12"/>
  <c r="I89" i="12"/>
  <c r="H91" i="12"/>
  <c r="I92" i="12"/>
  <c r="I93" i="12"/>
  <c r="H94" i="12"/>
  <c r="H95" i="12"/>
  <c r="I96" i="12"/>
  <c r="H97" i="12"/>
  <c r="I97" i="12"/>
  <c r="H98" i="12"/>
  <c r="H99" i="12"/>
  <c r="I99" i="12"/>
  <c r="H100" i="12"/>
  <c r="H102" i="12"/>
  <c r="I102" i="12"/>
  <c r="H103" i="12"/>
  <c r="I103" i="12"/>
  <c r="H104" i="12"/>
  <c r="I104" i="12"/>
  <c r="I105" i="12"/>
  <c r="H106" i="12"/>
  <c r="I106" i="12"/>
  <c r="H107" i="12"/>
  <c r="I108" i="12"/>
  <c r="I109" i="12"/>
  <c r="H110" i="12"/>
  <c r="H111" i="12"/>
  <c r="I111" i="12"/>
  <c r="I112" i="12"/>
  <c r="I113" i="12"/>
  <c r="H114" i="12"/>
  <c r="H115" i="12"/>
  <c r="H116" i="12"/>
  <c r="I116" i="12"/>
  <c r="I117" i="12"/>
  <c r="I118" i="12"/>
  <c r="I119" i="12"/>
  <c r="H120" i="12"/>
  <c r="I121" i="12"/>
  <c r="H122" i="12"/>
  <c r="I122" i="12"/>
  <c r="H123" i="12"/>
  <c r="I124" i="12"/>
  <c r="H125" i="12"/>
  <c r="I125" i="12"/>
  <c r="H126" i="12"/>
  <c r="I126" i="12"/>
  <c r="H127" i="12"/>
  <c r="I127" i="12"/>
  <c r="H128" i="12"/>
  <c r="I129" i="12"/>
  <c r="I130" i="12"/>
  <c r="H131" i="12"/>
  <c r="I131" i="12"/>
  <c r="H132" i="12"/>
  <c r="H133" i="12"/>
  <c r="I133" i="12"/>
  <c r="I4" i="12"/>
  <c r="H4" i="12"/>
  <c r="H5" i="11"/>
  <c r="I5" i="11"/>
  <c r="H6" i="11"/>
  <c r="I6" i="11"/>
  <c r="H7" i="11"/>
  <c r="I7" i="11"/>
  <c r="H8" i="11"/>
  <c r="I8" i="11"/>
  <c r="H9" i="11"/>
  <c r="I9" i="11"/>
  <c r="H10" i="11"/>
  <c r="I10" i="11"/>
  <c r="H11" i="11"/>
  <c r="I11" i="11"/>
  <c r="H12" i="11"/>
  <c r="I12" i="11"/>
  <c r="H13" i="11"/>
  <c r="I13" i="11"/>
  <c r="H14" i="11"/>
  <c r="I14" i="11"/>
  <c r="H15" i="11"/>
  <c r="I15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H46" i="11"/>
  <c r="I46" i="11"/>
  <c r="H47" i="11"/>
  <c r="I47" i="11"/>
  <c r="H48" i="11"/>
  <c r="I48" i="11"/>
  <c r="H49" i="11"/>
  <c r="I49" i="11"/>
  <c r="H50" i="11"/>
  <c r="I50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H60" i="11"/>
  <c r="I60" i="11"/>
  <c r="H61" i="11"/>
  <c r="I61" i="11"/>
  <c r="H62" i="11"/>
  <c r="I62" i="11"/>
  <c r="H63" i="11"/>
  <c r="I63" i="11"/>
  <c r="H64" i="11"/>
  <c r="H65" i="11"/>
  <c r="I65" i="11"/>
  <c r="H66" i="11"/>
  <c r="I66" i="11"/>
  <c r="H67" i="11"/>
  <c r="I67" i="11"/>
  <c r="I68" i="11"/>
  <c r="H69" i="11"/>
  <c r="I69" i="11"/>
  <c r="H70" i="11"/>
  <c r="I70" i="11"/>
  <c r="H71" i="11"/>
  <c r="I71" i="11"/>
  <c r="H72" i="11"/>
  <c r="I72" i="11"/>
  <c r="H73" i="11"/>
  <c r="I73" i="11"/>
  <c r="H74" i="11"/>
  <c r="I74" i="11"/>
  <c r="H75" i="11"/>
  <c r="I75" i="11"/>
  <c r="H76" i="11"/>
  <c r="I76" i="11"/>
  <c r="H77" i="11"/>
  <c r="I77" i="11"/>
  <c r="H78" i="11"/>
  <c r="I78" i="11"/>
  <c r="H79" i="11"/>
  <c r="I79" i="11"/>
  <c r="H80" i="11"/>
  <c r="I80" i="11"/>
  <c r="H81" i="11"/>
  <c r="I81" i="11"/>
  <c r="I82" i="11"/>
  <c r="H83" i="11"/>
  <c r="I83" i="11"/>
  <c r="H84" i="11"/>
  <c r="I84" i="11"/>
  <c r="H85" i="11"/>
  <c r="I85" i="11"/>
  <c r="H86" i="11"/>
  <c r="I86" i="11"/>
  <c r="H87" i="11"/>
  <c r="I87" i="11"/>
  <c r="H88" i="11"/>
  <c r="I88" i="11"/>
  <c r="H89" i="11"/>
  <c r="I89" i="11"/>
  <c r="H90" i="11"/>
  <c r="I90" i="11"/>
  <c r="H91" i="11"/>
  <c r="I91" i="11"/>
  <c r="H92" i="11"/>
  <c r="I92" i="11"/>
  <c r="H93" i="11"/>
  <c r="I93" i="11"/>
  <c r="H94" i="11"/>
  <c r="H95" i="11"/>
  <c r="I95" i="11"/>
  <c r="H96" i="11"/>
  <c r="I96" i="11"/>
  <c r="H97" i="11"/>
  <c r="I97" i="11"/>
  <c r="H98" i="11"/>
  <c r="I98" i="11"/>
  <c r="I99" i="11"/>
  <c r="H100" i="11"/>
  <c r="I100" i="11"/>
  <c r="H101" i="11"/>
  <c r="I101" i="11"/>
  <c r="H102" i="11"/>
  <c r="I102" i="11"/>
  <c r="I103" i="11"/>
  <c r="H104" i="11"/>
  <c r="I104" i="11"/>
  <c r="H105" i="11"/>
  <c r="I105" i="11"/>
  <c r="H106" i="11"/>
  <c r="I106" i="11"/>
  <c r="H107" i="11"/>
  <c r="I107" i="11"/>
  <c r="H108" i="11"/>
  <c r="I108" i="11"/>
  <c r="H110" i="11"/>
  <c r="H111" i="11"/>
  <c r="H112" i="11"/>
  <c r="I112" i="11"/>
  <c r="H113" i="11"/>
  <c r="I113" i="11"/>
  <c r="H114" i="11"/>
  <c r="I114" i="11"/>
  <c r="H115" i="11"/>
  <c r="I115" i="11"/>
  <c r="H116" i="11"/>
  <c r="H117" i="11"/>
  <c r="I117" i="11"/>
  <c r="I118" i="11"/>
  <c r="H119" i="11"/>
  <c r="I119" i="11"/>
  <c r="H120" i="11"/>
  <c r="I120" i="11"/>
  <c r="H122" i="11"/>
  <c r="I122" i="11"/>
  <c r="H123" i="11"/>
  <c r="I123" i="11"/>
  <c r="H124" i="11"/>
  <c r="I124" i="11"/>
  <c r="H125" i="11"/>
  <c r="I125" i="11"/>
  <c r="H127" i="11"/>
  <c r="I127" i="11"/>
  <c r="H128" i="11"/>
  <c r="I128" i="11"/>
  <c r="H129" i="11"/>
  <c r="I130" i="11"/>
  <c r="H133" i="11"/>
  <c r="I133" i="11"/>
  <c r="H134" i="11"/>
  <c r="I135" i="11"/>
  <c r="H136" i="11"/>
  <c r="H137" i="11"/>
  <c r="I137" i="11"/>
  <c r="H138" i="11"/>
  <c r="I138" i="11"/>
  <c r="H139" i="11"/>
  <c r="I139" i="11"/>
  <c r="H140" i="11"/>
  <c r="I140" i="11"/>
  <c r="H141" i="11"/>
  <c r="H143" i="11"/>
  <c r="I143" i="11"/>
  <c r="H144" i="11"/>
  <c r="H145" i="11"/>
  <c r="H146" i="11"/>
  <c r="H147" i="11"/>
  <c r="H148" i="11"/>
  <c r="I148" i="11"/>
  <c r="H149" i="11"/>
  <c r="H150" i="11"/>
  <c r="H151" i="11"/>
  <c r="I151" i="11"/>
  <c r="H152" i="11"/>
  <c r="I152" i="11"/>
  <c r="H155" i="11"/>
  <c r="I155" i="11"/>
  <c r="H157" i="11"/>
  <c r="I157" i="11"/>
  <c r="H158" i="11"/>
  <c r="I158" i="11"/>
  <c r="H159" i="11"/>
  <c r="I159" i="11"/>
  <c r="H161" i="11"/>
  <c r="H164" i="11"/>
  <c r="I165" i="11"/>
  <c r="H166" i="11"/>
  <c r="I166" i="11"/>
  <c r="I167" i="11"/>
  <c r="H168" i="11"/>
  <c r="H169" i="11"/>
  <c r="I170" i="11"/>
  <c r="H171" i="11"/>
  <c r="H172" i="11"/>
  <c r="I173" i="11"/>
  <c r="H174" i="11"/>
  <c r="H175" i="11"/>
  <c r="I176" i="11"/>
  <c r="H177" i="11"/>
  <c r="I177" i="11"/>
  <c r="H178" i="11"/>
  <c r="I178" i="11"/>
  <c r="I179" i="11"/>
  <c r="I180" i="11"/>
  <c r="I181" i="11"/>
  <c r="H182" i="11"/>
  <c r="I183" i="11"/>
  <c r="I184" i="11"/>
  <c r="I185" i="11"/>
  <c r="H186" i="11"/>
  <c r="H187" i="11"/>
  <c r="H188" i="11"/>
  <c r="I188" i="11"/>
  <c r="H189" i="11"/>
  <c r="H4" i="11"/>
  <c r="I4" i="11"/>
  <c r="U29" i="92"/>
  <c r="U33" i="92"/>
  <c r="U34" i="92"/>
  <c r="U35" i="92"/>
  <c r="T46" i="92"/>
  <c r="U30" i="92" s="1"/>
  <c r="S46" i="92"/>
  <c r="R46" i="92"/>
  <c r="Q46" i="92"/>
  <c r="P46" i="92"/>
  <c r="O46" i="92"/>
  <c r="N46" i="92"/>
  <c r="M46" i="92"/>
  <c r="L46" i="92"/>
  <c r="K46" i="92"/>
  <c r="J46" i="92"/>
  <c r="I46" i="92"/>
  <c r="H46" i="92"/>
  <c r="B8" i="100"/>
  <c r="C8" i="100"/>
  <c r="D8" i="100"/>
  <c r="U36" i="92" l="1"/>
  <c r="U39" i="92"/>
  <c r="U28" i="92"/>
  <c r="U38" i="92"/>
  <c r="U45" i="92"/>
  <c r="U37" i="92"/>
  <c r="U44" i="92"/>
  <c r="U43" i="92"/>
  <c r="U42" i="92"/>
  <c r="U41" i="92"/>
  <c r="U40" i="92"/>
  <c r="U32" i="92"/>
  <c r="U31" i="92"/>
  <c r="D9" i="55"/>
  <c r="H39" i="91"/>
  <c r="E39" i="91"/>
  <c r="B39" i="91"/>
  <c r="E6" i="91"/>
  <c r="I24" i="92"/>
  <c r="J24" i="92"/>
  <c r="K24" i="92"/>
  <c r="L24" i="92"/>
  <c r="M24" i="92"/>
  <c r="N24" i="92"/>
  <c r="O24" i="92"/>
  <c r="P24" i="92"/>
  <c r="Q24" i="92"/>
  <c r="R24" i="92"/>
  <c r="S24" i="92"/>
  <c r="T24" i="92"/>
  <c r="U6" i="92" s="1"/>
  <c r="H24" i="92"/>
  <c r="E6" i="92"/>
  <c r="E7" i="92"/>
  <c r="E8" i="92"/>
  <c r="E9" i="92"/>
  <c r="E10" i="92"/>
  <c r="E11" i="92"/>
  <c r="E12" i="92"/>
  <c r="E13" i="92"/>
  <c r="E14" i="92"/>
  <c r="E15" i="92"/>
  <c r="E16" i="92"/>
  <c r="E17" i="92"/>
  <c r="E5" i="92"/>
  <c r="C174" i="52"/>
  <c r="B174" i="52"/>
  <c r="D173" i="52"/>
  <c r="D172" i="52"/>
  <c r="D171" i="52"/>
  <c r="D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3" i="52"/>
  <c r="D8" i="103"/>
  <c r="C8" i="103"/>
  <c r="B8" i="103"/>
  <c r="E49" i="105"/>
  <c r="F13" i="105" s="1"/>
  <c r="H5" i="98"/>
  <c r="I5" i="98"/>
  <c r="H6" i="98"/>
  <c r="I6" i="98"/>
  <c r="H8" i="98"/>
  <c r="E14" i="64"/>
  <c r="B14" i="64"/>
  <c r="F26" i="105" l="1"/>
  <c r="F18" i="105"/>
  <c r="F20" i="105"/>
  <c r="F12" i="105"/>
  <c r="F42" i="105"/>
  <c r="F36" i="105"/>
  <c r="F34" i="105"/>
  <c r="D174" i="52"/>
  <c r="F28" i="105"/>
  <c r="F47" i="105"/>
  <c r="F35" i="105"/>
  <c r="F27" i="105"/>
  <c r="F19" i="105"/>
  <c r="F48" i="105"/>
  <c r="F41" i="105"/>
  <c r="F33" i="105"/>
  <c r="F25" i="105"/>
  <c r="F17" i="105"/>
  <c r="F46" i="105"/>
  <c r="F40" i="105"/>
  <c r="F32" i="105"/>
  <c r="F24" i="105"/>
  <c r="F16" i="105"/>
  <c r="F45" i="105"/>
  <c r="F39" i="105"/>
  <c r="F31" i="105"/>
  <c r="F23" i="105"/>
  <c r="F15" i="105"/>
  <c r="F44" i="105"/>
  <c r="F38" i="105"/>
  <c r="F30" i="105"/>
  <c r="F22" i="105"/>
  <c r="F14" i="105"/>
  <c r="F43" i="105"/>
  <c r="F37" i="105"/>
  <c r="F29" i="105"/>
  <c r="F21" i="105"/>
  <c r="D8" i="55"/>
  <c r="E8" i="55"/>
  <c r="E9" i="55"/>
  <c r="E7" i="55"/>
  <c r="D7" i="55"/>
  <c r="E5" i="55"/>
  <c r="E6" i="55"/>
  <c r="D6" i="55"/>
  <c r="D4" i="55"/>
  <c r="D3" i="55"/>
  <c r="D267" i="15" l="1"/>
  <c r="F267" i="15"/>
  <c r="B267" i="15"/>
  <c r="H232" i="15"/>
  <c r="H236" i="15"/>
  <c r="H243" i="15"/>
  <c r="H250" i="15"/>
  <c r="H252" i="15"/>
  <c r="H257" i="15"/>
  <c r="H259" i="15"/>
  <c r="H261" i="15"/>
  <c r="I232" i="15"/>
  <c r="I233" i="15"/>
  <c r="I234" i="15"/>
  <c r="I235" i="15"/>
  <c r="I236" i="15"/>
  <c r="I237" i="15"/>
  <c r="I243" i="15"/>
  <c r="I245" i="15"/>
  <c r="I247" i="15"/>
  <c r="I249" i="15"/>
  <c r="I250" i="15"/>
  <c r="I251" i="15"/>
  <c r="I254" i="15"/>
  <c r="I255" i="15"/>
  <c r="I257" i="15"/>
  <c r="I259" i="15"/>
  <c r="I260" i="15"/>
  <c r="I261" i="15"/>
  <c r="F134" i="12"/>
  <c r="G9" i="12" s="1"/>
  <c r="D134" i="12"/>
  <c r="E4" i="12" s="1"/>
  <c r="B134" i="12"/>
  <c r="C4" i="12" s="1"/>
  <c r="C256" i="59"/>
  <c r="B256" i="59"/>
  <c r="D255" i="59"/>
  <c r="D254" i="59"/>
  <c r="D253" i="59"/>
  <c r="D252" i="59"/>
  <c r="D251" i="59"/>
  <c r="D250" i="59"/>
  <c r="D249" i="59"/>
  <c r="D248" i="59"/>
  <c r="D247" i="59"/>
  <c r="D246" i="59"/>
  <c r="D245" i="59"/>
  <c r="D244" i="59"/>
  <c r="D243" i="59"/>
  <c r="D242" i="59"/>
  <c r="D241" i="59"/>
  <c r="D240" i="59"/>
  <c r="D239" i="59"/>
  <c r="D238" i="59"/>
  <c r="D237" i="59"/>
  <c r="D236" i="59"/>
  <c r="D235" i="59"/>
  <c r="D234" i="59"/>
  <c r="D233" i="59"/>
  <c r="D232" i="59"/>
  <c r="D231" i="59"/>
  <c r="D230" i="59"/>
  <c r="D229" i="59"/>
  <c r="D228" i="59"/>
  <c r="D227" i="59"/>
  <c r="D226" i="59"/>
  <c r="D225" i="59"/>
  <c r="D224" i="59"/>
  <c r="D223" i="59"/>
  <c r="D222" i="59"/>
  <c r="D221" i="59"/>
  <c r="D220" i="59"/>
  <c r="D219" i="59"/>
  <c r="D218" i="59"/>
  <c r="D217" i="59"/>
  <c r="D216" i="59"/>
  <c r="D215" i="59"/>
  <c r="D214" i="59"/>
  <c r="D213" i="59"/>
  <c r="D212" i="59"/>
  <c r="D211" i="59"/>
  <c r="D210" i="59"/>
  <c r="D209" i="59"/>
  <c r="D208" i="59"/>
  <c r="D207" i="59"/>
  <c r="D206" i="59"/>
  <c r="D205" i="59"/>
  <c r="D204" i="59"/>
  <c r="D203" i="59"/>
  <c r="D202" i="59"/>
  <c r="D201" i="59"/>
  <c r="D200" i="59"/>
  <c r="D199" i="59"/>
  <c r="D198" i="59"/>
  <c r="D197" i="59"/>
  <c r="D196" i="59"/>
  <c r="D195" i="59"/>
  <c r="D194" i="59"/>
  <c r="D193" i="59"/>
  <c r="D192" i="59"/>
  <c r="D191" i="59"/>
  <c r="D190" i="59"/>
  <c r="D189" i="59"/>
  <c r="D188" i="59"/>
  <c r="D187" i="59"/>
  <c r="D186" i="59"/>
  <c r="D185" i="59"/>
  <c r="D184" i="59"/>
  <c r="D183" i="59"/>
  <c r="D182" i="59"/>
  <c r="D181" i="59"/>
  <c r="D180" i="59"/>
  <c r="D179" i="59"/>
  <c r="D178" i="59"/>
  <c r="D177" i="59"/>
  <c r="D176" i="59"/>
  <c r="D175" i="59"/>
  <c r="D174" i="59"/>
  <c r="D173" i="59"/>
  <c r="D172" i="59"/>
  <c r="D171" i="59"/>
  <c r="D170" i="59"/>
  <c r="D169" i="59"/>
  <c r="D168" i="59"/>
  <c r="D167" i="59"/>
  <c r="D166" i="59"/>
  <c r="D165" i="59"/>
  <c r="D164" i="59"/>
  <c r="D163" i="59"/>
  <c r="D162" i="59"/>
  <c r="D161" i="59"/>
  <c r="D160" i="59"/>
  <c r="D159" i="59"/>
  <c r="D158" i="59"/>
  <c r="D157" i="59"/>
  <c r="D156" i="59"/>
  <c r="D155" i="59"/>
  <c r="D154" i="59"/>
  <c r="D153" i="59"/>
  <c r="D152" i="59"/>
  <c r="D151" i="59"/>
  <c r="D150" i="59"/>
  <c r="D149" i="59"/>
  <c r="D148" i="59"/>
  <c r="D147" i="59"/>
  <c r="D146" i="59"/>
  <c r="D145" i="59"/>
  <c r="D144" i="59"/>
  <c r="D143" i="59"/>
  <c r="D142" i="59"/>
  <c r="D141" i="59"/>
  <c r="D140" i="59"/>
  <c r="D139" i="59"/>
  <c r="D138" i="59"/>
  <c r="D137" i="59"/>
  <c r="D136" i="59"/>
  <c r="D135" i="59"/>
  <c r="D134" i="59"/>
  <c r="D133" i="59"/>
  <c r="D132" i="59"/>
  <c r="D131" i="59"/>
  <c r="D130" i="59"/>
  <c r="D129" i="59"/>
  <c r="D128" i="59"/>
  <c r="D127" i="59"/>
  <c r="D126" i="59"/>
  <c r="D125" i="59"/>
  <c r="D124" i="59"/>
  <c r="D123" i="59"/>
  <c r="D122" i="59"/>
  <c r="D121" i="59"/>
  <c r="D120" i="59"/>
  <c r="D119" i="59"/>
  <c r="D118" i="59"/>
  <c r="D117" i="59"/>
  <c r="D116" i="59"/>
  <c r="D115" i="59"/>
  <c r="D114" i="59"/>
  <c r="D113" i="59"/>
  <c r="D112" i="59"/>
  <c r="D111" i="59"/>
  <c r="D110" i="59"/>
  <c r="D109" i="59"/>
  <c r="D108" i="59"/>
  <c r="D107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59" i="59"/>
  <c r="D58" i="59"/>
  <c r="D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3" i="59"/>
  <c r="F267" i="14"/>
  <c r="D256" i="59" l="1"/>
  <c r="G49" i="12"/>
  <c r="G100" i="12"/>
  <c r="G76" i="12"/>
  <c r="G44" i="12"/>
  <c r="G90" i="12"/>
  <c r="G59" i="12"/>
  <c r="G48" i="12"/>
  <c r="G126" i="12"/>
  <c r="G130" i="12"/>
  <c r="G117" i="12"/>
  <c r="G34" i="12"/>
  <c r="G58" i="12"/>
  <c r="C124" i="12"/>
  <c r="C27" i="12"/>
  <c r="G131" i="12"/>
  <c r="G118" i="12"/>
  <c r="G99" i="12"/>
  <c r="C85" i="12"/>
  <c r="G61" i="12"/>
  <c r="G57" i="12"/>
  <c r="G51" i="12"/>
  <c r="C15" i="12"/>
  <c r="C50" i="12"/>
  <c r="C36" i="12"/>
  <c r="C129" i="12"/>
  <c r="G110" i="12"/>
  <c r="G83" i="12"/>
  <c r="G73" i="12"/>
  <c r="G43" i="12"/>
  <c r="G39" i="12"/>
  <c r="G33" i="12"/>
  <c r="G26" i="12"/>
  <c r="C98" i="12"/>
  <c r="G82" i="12"/>
  <c r="C63" i="12"/>
  <c r="G60" i="12"/>
  <c r="G55" i="12"/>
  <c r="C14" i="12"/>
  <c r="C10" i="12"/>
  <c r="G133" i="12"/>
  <c r="G125" i="12"/>
  <c r="G108" i="12"/>
  <c r="G89" i="12"/>
  <c r="G38" i="12"/>
  <c r="C35" i="12"/>
  <c r="C125" i="12"/>
  <c r="G107" i="12"/>
  <c r="C123" i="12"/>
  <c r="C97" i="12"/>
  <c r="C68" i="12"/>
  <c r="C130" i="12"/>
  <c r="C62" i="12"/>
  <c r="C117" i="12"/>
  <c r="C106" i="12"/>
  <c r="C81" i="12"/>
  <c r="C28" i="12"/>
  <c r="C116" i="12"/>
  <c r="C105" i="12"/>
  <c r="C5" i="12"/>
  <c r="C115" i="12"/>
  <c r="C70" i="12"/>
  <c r="C64" i="12"/>
  <c r="C56" i="12"/>
  <c r="C40" i="12"/>
  <c r="E121" i="12"/>
  <c r="E113" i="12"/>
  <c r="E103" i="12"/>
  <c r="E95" i="12"/>
  <c r="E54" i="12"/>
  <c r="E30" i="12"/>
  <c r="G20" i="12"/>
  <c r="E17" i="12"/>
  <c r="E12" i="12"/>
  <c r="E7" i="12"/>
  <c r="E133" i="12"/>
  <c r="E131" i="12"/>
  <c r="E126" i="12"/>
  <c r="G123" i="12"/>
  <c r="C121" i="12"/>
  <c r="E118" i="12"/>
  <c r="G115" i="12"/>
  <c r="C113" i="12"/>
  <c r="E110" i="12"/>
  <c r="E108" i="12"/>
  <c r="G105" i="12"/>
  <c r="C103" i="12"/>
  <c r="E100" i="12"/>
  <c r="G97" i="12"/>
  <c r="C95" i="12"/>
  <c r="E90" i="12"/>
  <c r="C88" i="12"/>
  <c r="G85" i="12"/>
  <c r="E83" i="12"/>
  <c r="C79" i="12"/>
  <c r="E76" i="12"/>
  <c r="C74" i="12"/>
  <c r="C72" i="12"/>
  <c r="G63" i="12"/>
  <c r="E60" i="12"/>
  <c r="E58" i="12"/>
  <c r="C54" i="12"/>
  <c r="C52" i="12"/>
  <c r="E48" i="12"/>
  <c r="C45" i="12"/>
  <c r="E43" i="12"/>
  <c r="E38" i="12"/>
  <c r="G36" i="12"/>
  <c r="E33" i="12"/>
  <c r="C30" i="12"/>
  <c r="G28" i="12"/>
  <c r="E25" i="12"/>
  <c r="C22" i="12"/>
  <c r="E20" i="12"/>
  <c r="C17" i="12"/>
  <c r="G15" i="12"/>
  <c r="C12" i="12"/>
  <c r="G10" i="12"/>
  <c r="C7" i="12"/>
  <c r="G5" i="12"/>
  <c r="E88" i="12"/>
  <c r="E79" i="12"/>
  <c r="E74" i="12"/>
  <c r="E72" i="12"/>
  <c r="E52" i="12"/>
  <c r="E45" i="12"/>
  <c r="G25" i="12"/>
  <c r="E22" i="12"/>
  <c r="C133" i="12"/>
  <c r="C131" i="12"/>
  <c r="G128" i="12"/>
  <c r="C126" i="12"/>
  <c r="E123" i="12"/>
  <c r="G120" i="12"/>
  <c r="C118" i="12"/>
  <c r="E115" i="12"/>
  <c r="G112" i="12"/>
  <c r="C110" i="12"/>
  <c r="C108" i="12"/>
  <c r="E105" i="12"/>
  <c r="G102" i="12"/>
  <c r="C100" i="12"/>
  <c r="E97" i="12"/>
  <c r="G94" i="12"/>
  <c r="G92" i="12"/>
  <c r="C90" i="12"/>
  <c r="G87" i="12"/>
  <c r="E85" i="12"/>
  <c r="C83" i="12"/>
  <c r="G80" i="12"/>
  <c r="G78" i="12"/>
  <c r="C76" i="12"/>
  <c r="G71" i="12"/>
  <c r="G69" i="12"/>
  <c r="G67" i="12"/>
  <c r="G65" i="12"/>
  <c r="E63" i="12"/>
  <c r="C60" i="12"/>
  <c r="C58" i="12"/>
  <c r="G53" i="12"/>
  <c r="C48" i="12"/>
  <c r="G46" i="12"/>
  <c r="C43" i="12"/>
  <c r="G41" i="12"/>
  <c r="C38" i="12"/>
  <c r="E36" i="12"/>
  <c r="C33" i="12"/>
  <c r="G31" i="12"/>
  <c r="E28" i="12"/>
  <c r="C25" i="12"/>
  <c r="G23" i="12"/>
  <c r="C20" i="12"/>
  <c r="G18" i="12"/>
  <c r="E15" i="12"/>
  <c r="G13" i="12"/>
  <c r="E10" i="12"/>
  <c r="G8" i="12"/>
  <c r="E5" i="12"/>
  <c r="E112" i="12"/>
  <c r="E87" i="12"/>
  <c r="E78" i="12"/>
  <c r="E71" i="12"/>
  <c r="E46" i="12"/>
  <c r="E41" i="12"/>
  <c r="E31" i="12"/>
  <c r="E23" i="12"/>
  <c r="E18" i="12"/>
  <c r="E13" i="12"/>
  <c r="E8" i="12"/>
  <c r="E130" i="12"/>
  <c r="C128" i="12"/>
  <c r="E125" i="12"/>
  <c r="G122" i="12"/>
  <c r="C120" i="12"/>
  <c r="E117" i="12"/>
  <c r="G114" i="12"/>
  <c r="C112" i="12"/>
  <c r="G109" i="12"/>
  <c r="E107" i="12"/>
  <c r="G104" i="12"/>
  <c r="C102" i="12"/>
  <c r="E99" i="12"/>
  <c r="G96" i="12"/>
  <c r="C94" i="12"/>
  <c r="C92" i="12"/>
  <c r="E89" i="12"/>
  <c r="C87" i="12"/>
  <c r="G84" i="12"/>
  <c r="E82" i="12"/>
  <c r="C80" i="12"/>
  <c r="C78" i="12"/>
  <c r="G75" i="12"/>
  <c r="E73" i="12"/>
  <c r="C71" i="12"/>
  <c r="C69" i="12"/>
  <c r="C67" i="12"/>
  <c r="C65" i="12"/>
  <c r="E61" i="12"/>
  <c r="E59" i="12"/>
  <c r="E57" i="12"/>
  <c r="E55" i="12"/>
  <c r="C53" i="12"/>
  <c r="E51" i="12"/>
  <c r="E49" i="12"/>
  <c r="C46" i="12"/>
  <c r="E44" i="12"/>
  <c r="C41" i="12"/>
  <c r="E39" i="12"/>
  <c r="G37" i="12"/>
  <c r="E34" i="12"/>
  <c r="C31" i="12"/>
  <c r="G29" i="12"/>
  <c r="E26" i="12"/>
  <c r="C23" i="12"/>
  <c r="G21" i="12"/>
  <c r="C18" i="12"/>
  <c r="G16" i="12"/>
  <c r="C13" i="12"/>
  <c r="G11" i="12"/>
  <c r="C8" i="12"/>
  <c r="G6" i="12"/>
  <c r="E128" i="12"/>
  <c r="E102" i="12"/>
  <c r="E94" i="12"/>
  <c r="E80" i="12"/>
  <c r="E67" i="12"/>
  <c r="E53" i="12"/>
  <c r="G132" i="12"/>
  <c r="G127" i="12"/>
  <c r="E114" i="12"/>
  <c r="G111" i="12"/>
  <c r="E109" i="12"/>
  <c r="C107" i="12"/>
  <c r="E104" i="12"/>
  <c r="G101" i="12"/>
  <c r="C99" i="12"/>
  <c r="E96" i="12"/>
  <c r="G93" i="12"/>
  <c r="G91" i="12"/>
  <c r="C89" i="12"/>
  <c r="G86" i="12"/>
  <c r="E84" i="12"/>
  <c r="C82" i="12"/>
  <c r="G77" i="12"/>
  <c r="E75" i="12"/>
  <c r="C73" i="12"/>
  <c r="G66" i="12"/>
  <c r="C61" i="12"/>
  <c r="C59" i="12"/>
  <c r="C57" i="12"/>
  <c r="C55" i="12"/>
  <c r="C51" i="12"/>
  <c r="C49" i="12"/>
  <c r="G47" i="12"/>
  <c r="C44" i="12"/>
  <c r="G42" i="12"/>
  <c r="C39" i="12"/>
  <c r="E37" i="12"/>
  <c r="C34" i="12"/>
  <c r="G32" i="12"/>
  <c r="E29" i="12"/>
  <c r="C26" i="12"/>
  <c r="G24" i="12"/>
  <c r="E21" i="12"/>
  <c r="G19" i="12"/>
  <c r="E16" i="12"/>
  <c r="E11" i="12"/>
  <c r="E6" i="12"/>
  <c r="E120" i="12"/>
  <c r="E92" i="12"/>
  <c r="G119" i="12"/>
  <c r="E132" i="12"/>
  <c r="G129" i="12"/>
  <c r="E127" i="12"/>
  <c r="G124" i="12"/>
  <c r="C122" i="12"/>
  <c r="E119" i="12"/>
  <c r="G116" i="12"/>
  <c r="C114" i="12"/>
  <c r="E111" i="12"/>
  <c r="C109" i="12"/>
  <c r="G106" i="12"/>
  <c r="C104" i="12"/>
  <c r="E101" i="12"/>
  <c r="G98" i="12"/>
  <c r="C96" i="12"/>
  <c r="E93" i="12"/>
  <c r="E91" i="12"/>
  <c r="E86" i="12"/>
  <c r="C84" i="12"/>
  <c r="G81" i="12"/>
  <c r="E77" i="12"/>
  <c r="C75" i="12"/>
  <c r="G70" i="12"/>
  <c r="G68" i="12"/>
  <c r="E66" i="12"/>
  <c r="G64" i="12"/>
  <c r="G62" i="12"/>
  <c r="G56" i="12"/>
  <c r="G50" i="12"/>
  <c r="E47" i="12"/>
  <c r="E42" i="12"/>
  <c r="G40" i="12"/>
  <c r="C37" i="12"/>
  <c r="G35" i="12"/>
  <c r="E32" i="12"/>
  <c r="C29" i="12"/>
  <c r="G27" i="12"/>
  <c r="E24" i="12"/>
  <c r="C21" i="12"/>
  <c r="E19" i="12"/>
  <c r="C16" i="12"/>
  <c r="G14" i="12"/>
  <c r="C11" i="12"/>
  <c r="E9" i="12"/>
  <c r="C6" i="12"/>
  <c r="G4" i="12"/>
  <c r="E69" i="12"/>
  <c r="E65" i="12"/>
  <c r="E122" i="12"/>
  <c r="C132" i="12"/>
  <c r="E129" i="12"/>
  <c r="C127" i="12"/>
  <c r="E124" i="12"/>
  <c r="G121" i="12"/>
  <c r="C119" i="12"/>
  <c r="E116" i="12"/>
  <c r="G113" i="12"/>
  <c r="C111" i="12"/>
  <c r="E106" i="12"/>
  <c r="G103" i="12"/>
  <c r="C101" i="12"/>
  <c r="E98" i="12"/>
  <c r="G95" i="12"/>
  <c r="C93" i="12"/>
  <c r="C91" i="12"/>
  <c r="G88" i="12"/>
  <c r="C86" i="12"/>
  <c r="E81" i="12"/>
  <c r="G79" i="12"/>
  <c r="C77" i="12"/>
  <c r="G74" i="12"/>
  <c r="G72" i="12"/>
  <c r="E70" i="12"/>
  <c r="E68" i="12"/>
  <c r="C66" i="12"/>
  <c r="E64" i="12"/>
  <c r="E62" i="12"/>
  <c r="E56" i="12"/>
  <c r="G54" i="12"/>
  <c r="G52" i="12"/>
  <c r="E50" i="12"/>
  <c r="C47" i="12"/>
  <c r="G45" i="12"/>
  <c r="C42" i="12"/>
  <c r="E40" i="12"/>
  <c r="E35" i="12"/>
  <c r="C32" i="12"/>
  <c r="G30" i="12"/>
  <c r="E27" i="12"/>
  <c r="C24" i="12"/>
  <c r="G22" i="12"/>
  <c r="C19" i="12"/>
  <c r="G17" i="12"/>
  <c r="E14" i="12"/>
  <c r="G12" i="12"/>
  <c r="C9" i="12"/>
  <c r="G7" i="12"/>
  <c r="I134" i="12"/>
  <c r="H134" i="12"/>
  <c r="C4" i="109"/>
  <c r="E4" i="109"/>
  <c r="G4" i="109"/>
  <c r="H4" i="109"/>
  <c r="I4" i="109"/>
  <c r="C5" i="109"/>
  <c r="E5" i="109"/>
  <c r="G5" i="109"/>
  <c r="H5" i="109"/>
  <c r="I5" i="109"/>
  <c r="C6" i="109"/>
  <c r="E6" i="109"/>
  <c r="G6" i="109"/>
  <c r="H6" i="109"/>
  <c r="I6" i="109"/>
  <c r="C7" i="109"/>
  <c r="E7" i="109"/>
  <c r="G7" i="109"/>
  <c r="H7" i="109"/>
  <c r="I7" i="109"/>
  <c r="C8" i="109"/>
  <c r="E8" i="109"/>
  <c r="G8" i="109"/>
  <c r="H8" i="109"/>
  <c r="I8" i="109"/>
  <c r="C9" i="109"/>
  <c r="E9" i="109"/>
  <c r="G9" i="109"/>
  <c r="H9" i="109"/>
  <c r="I9" i="109"/>
  <c r="C10" i="109"/>
  <c r="E10" i="109"/>
  <c r="G10" i="109"/>
  <c r="H10" i="109"/>
  <c r="I10" i="109"/>
  <c r="C11" i="109"/>
  <c r="E11" i="109"/>
  <c r="G11" i="109"/>
  <c r="H11" i="109"/>
  <c r="I11" i="109"/>
  <c r="C12" i="109"/>
  <c r="E12" i="109"/>
  <c r="G12" i="109"/>
  <c r="H12" i="109"/>
  <c r="I12" i="109"/>
  <c r="C13" i="109"/>
  <c r="E13" i="109"/>
  <c r="H13" i="109"/>
  <c r="I13" i="109"/>
  <c r="C4" i="107"/>
  <c r="E4" i="107"/>
  <c r="G4" i="107"/>
  <c r="H4" i="107"/>
  <c r="I4" i="107"/>
  <c r="C5" i="107"/>
  <c r="E5" i="107"/>
  <c r="G5" i="107"/>
  <c r="H5" i="107"/>
  <c r="I5" i="107"/>
  <c r="C6" i="107"/>
  <c r="E6" i="107"/>
  <c r="G6" i="107"/>
  <c r="H6" i="107"/>
  <c r="I6" i="107"/>
  <c r="C7" i="107"/>
  <c r="E7" i="107"/>
  <c r="G7" i="107"/>
  <c r="H7" i="107"/>
  <c r="I7" i="107"/>
  <c r="C8" i="107"/>
  <c r="E8" i="107"/>
  <c r="G8" i="107"/>
  <c r="H8" i="107"/>
  <c r="I8" i="107"/>
  <c r="C9" i="107"/>
  <c r="E9" i="107"/>
  <c r="G9" i="107"/>
  <c r="H9" i="107"/>
  <c r="I9" i="107"/>
  <c r="C10" i="107"/>
  <c r="E10" i="107"/>
  <c r="G10" i="107"/>
  <c r="H10" i="107"/>
  <c r="I10" i="107"/>
  <c r="C11" i="107"/>
  <c r="E11" i="107"/>
  <c r="G11" i="107"/>
  <c r="H11" i="107"/>
  <c r="C12" i="107"/>
  <c r="E12" i="107"/>
  <c r="G12" i="107"/>
  <c r="H12" i="107"/>
  <c r="I12" i="107"/>
  <c r="C13" i="107"/>
  <c r="E13" i="107"/>
  <c r="H13" i="107"/>
  <c r="I13" i="107"/>
  <c r="C134" i="12" l="1"/>
  <c r="E134" i="12"/>
  <c r="G134" i="12"/>
  <c r="K4" i="105"/>
  <c r="K5" i="105"/>
  <c r="B6" i="105"/>
  <c r="C6" i="105"/>
  <c r="D6" i="105"/>
  <c r="E6" i="105"/>
  <c r="F6" i="105"/>
  <c r="G6" i="105"/>
  <c r="H6" i="105"/>
  <c r="I6" i="105"/>
  <c r="J6" i="105"/>
  <c r="B49" i="105"/>
  <c r="F11" i="105"/>
  <c r="B301" i="105"/>
  <c r="C56" i="105" s="1"/>
  <c r="E301" i="105"/>
  <c r="F102" i="105" s="1"/>
  <c r="B18" i="104"/>
  <c r="E24" i="104"/>
  <c r="M567" i="104"/>
  <c r="P567" i="104"/>
  <c r="H4" i="101"/>
  <c r="I4" i="101"/>
  <c r="H5" i="101"/>
  <c r="I5" i="101"/>
  <c r="H6" i="101"/>
  <c r="I6" i="101"/>
  <c r="H7" i="101"/>
  <c r="I7" i="101"/>
  <c r="B9" i="101"/>
  <c r="D9" i="101"/>
  <c r="E7" i="101" s="1"/>
  <c r="F9" i="101"/>
  <c r="G5" i="101" s="1"/>
  <c r="H4" i="98"/>
  <c r="I4" i="98"/>
  <c r="B9" i="98"/>
  <c r="D9" i="98"/>
  <c r="F9" i="98"/>
  <c r="E17" i="93"/>
  <c r="D17" i="93"/>
  <c r="C17" i="93"/>
  <c r="U7" i="92"/>
  <c r="U8" i="92"/>
  <c r="U9" i="92"/>
  <c r="U10" i="92"/>
  <c r="U11" i="92"/>
  <c r="U12" i="92"/>
  <c r="U13" i="92"/>
  <c r="U14" i="92"/>
  <c r="U15" i="92"/>
  <c r="U16" i="92"/>
  <c r="U17" i="92"/>
  <c r="U18" i="92"/>
  <c r="U19" i="92"/>
  <c r="U20" i="92"/>
  <c r="U21" i="92"/>
  <c r="U22" i="92"/>
  <c r="U23" i="92"/>
  <c r="E18" i="92"/>
  <c r="D18" i="92"/>
  <c r="C18" i="92"/>
  <c r="H4" i="8"/>
  <c r="H5" i="60"/>
  <c r="H4" i="60"/>
  <c r="C8" i="98" l="1"/>
  <c r="C6" i="98"/>
  <c r="C5" i="98"/>
  <c r="C7" i="98"/>
  <c r="E4" i="98"/>
  <c r="E5" i="98"/>
  <c r="E6" i="98"/>
  <c r="E7" i="98"/>
  <c r="E8" i="98"/>
  <c r="G4" i="98"/>
  <c r="G6" i="98"/>
  <c r="G8" i="98"/>
  <c r="G5" i="98"/>
  <c r="G7" i="98"/>
  <c r="C14" i="105"/>
  <c r="F134" i="105"/>
  <c r="F262" i="105"/>
  <c r="F230" i="105"/>
  <c r="F53" i="105"/>
  <c r="F281" i="105"/>
  <c r="F289" i="105"/>
  <c r="F287" i="105"/>
  <c r="F282" i="105"/>
  <c r="F290" i="105"/>
  <c r="F284" i="105"/>
  <c r="F283" i="105"/>
  <c r="F291" i="105"/>
  <c r="F292" i="105"/>
  <c r="F295" i="105"/>
  <c r="F285" i="105"/>
  <c r="F293" i="105"/>
  <c r="F286" i="105"/>
  <c r="F294" i="105"/>
  <c r="F288" i="105"/>
  <c r="C247" i="105"/>
  <c r="C119" i="105"/>
  <c r="C215" i="105"/>
  <c r="C87" i="105"/>
  <c r="F198" i="105"/>
  <c r="F70" i="105"/>
  <c r="C183" i="105"/>
  <c r="C55" i="105"/>
  <c r="E5" i="101"/>
  <c r="F166" i="105"/>
  <c r="C279" i="105"/>
  <c r="C151" i="105"/>
  <c r="C255" i="105"/>
  <c r="C223" i="105"/>
  <c r="C191" i="105"/>
  <c r="C159" i="105"/>
  <c r="C127" i="105"/>
  <c r="C95" i="105"/>
  <c r="C63" i="105"/>
  <c r="F254" i="105"/>
  <c r="F222" i="105"/>
  <c r="F190" i="105"/>
  <c r="F158" i="105"/>
  <c r="F126" i="105"/>
  <c r="F94" i="105"/>
  <c r="F62" i="105"/>
  <c r="F278" i="105"/>
  <c r="F246" i="105"/>
  <c r="F214" i="105"/>
  <c r="F182" i="105"/>
  <c r="F150" i="105"/>
  <c r="F118" i="105"/>
  <c r="F86" i="105"/>
  <c r="F54" i="105"/>
  <c r="N567" i="104"/>
  <c r="C271" i="105"/>
  <c r="C239" i="105"/>
  <c r="C207" i="105"/>
  <c r="C175" i="105"/>
  <c r="C143" i="105"/>
  <c r="C111" i="105"/>
  <c r="C79" i="105"/>
  <c r="F270" i="105"/>
  <c r="F238" i="105"/>
  <c r="F206" i="105"/>
  <c r="F174" i="105"/>
  <c r="F142" i="105"/>
  <c r="F110" i="105"/>
  <c r="F78" i="105"/>
  <c r="C263" i="105"/>
  <c r="C231" i="105"/>
  <c r="C199" i="105"/>
  <c r="C167" i="105"/>
  <c r="C135" i="105"/>
  <c r="C103" i="105"/>
  <c r="C71" i="105"/>
  <c r="N420" i="104"/>
  <c r="C4" i="101"/>
  <c r="C9" i="101"/>
  <c r="C7" i="101"/>
  <c r="C4" i="98"/>
  <c r="F299" i="105"/>
  <c r="F276" i="105"/>
  <c r="F268" i="105"/>
  <c r="F260" i="105"/>
  <c r="F252" i="105"/>
  <c r="F244" i="105"/>
  <c r="F236" i="105"/>
  <c r="F228" i="105"/>
  <c r="F220" i="105"/>
  <c r="F212" i="105"/>
  <c r="F204" i="105"/>
  <c r="F196" i="105"/>
  <c r="F188" i="105"/>
  <c r="F180" i="105"/>
  <c r="F172" i="105"/>
  <c r="F164" i="105"/>
  <c r="F156" i="105"/>
  <c r="F148" i="105"/>
  <c r="F140" i="105"/>
  <c r="F132" i="105"/>
  <c r="F124" i="105"/>
  <c r="F116" i="105"/>
  <c r="F108" i="105"/>
  <c r="F100" i="105"/>
  <c r="F92" i="105"/>
  <c r="F84" i="105"/>
  <c r="F76" i="105"/>
  <c r="F68" i="105"/>
  <c r="F60" i="105"/>
  <c r="H9" i="101"/>
  <c r="F298" i="105"/>
  <c r="F275" i="105"/>
  <c r="F267" i="105"/>
  <c r="F259" i="105"/>
  <c r="F251" i="105"/>
  <c r="F243" i="105"/>
  <c r="F235" i="105"/>
  <c r="F227" i="105"/>
  <c r="F219" i="105"/>
  <c r="F211" i="105"/>
  <c r="F203" i="105"/>
  <c r="F195" i="105"/>
  <c r="F187" i="105"/>
  <c r="F179" i="105"/>
  <c r="F171" i="105"/>
  <c r="F163" i="105"/>
  <c r="F155" i="105"/>
  <c r="F147" i="105"/>
  <c r="F139" i="105"/>
  <c r="F131" i="105"/>
  <c r="F123" i="105"/>
  <c r="F115" i="105"/>
  <c r="F107" i="105"/>
  <c r="F99" i="105"/>
  <c r="F91" i="105"/>
  <c r="F83" i="105"/>
  <c r="F75" i="105"/>
  <c r="F67" i="105"/>
  <c r="F59" i="105"/>
  <c r="C298" i="105"/>
  <c r="C275" i="105"/>
  <c r="C267" i="105"/>
  <c r="C259" i="105"/>
  <c r="C251" i="105"/>
  <c r="C243" i="105"/>
  <c r="C235" i="105"/>
  <c r="C227" i="105"/>
  <c r="C219" i="105"/>
  <c r="C211" i="105"/>
  <c r="C203" i="105"/>
  <c r="C195" i="105"/>
  <c r="C187" i="105"/>
  <c r="C179" i="105"/>
  <c r="C171" i="105"/>
  <c r="C163" i="105"/>
  <c r="C155" i="105"/>
  <c r="C147" i="105"/>
  <c r="C139" i="105"/>
  <c r="C131" i="105"/>
  <c r="C123" i="105"/>
  <c r="C115" i="105"/>
  <c r="C107" i="105"/>
  <c r="C99" i="105"/>
  <c r="C91" i="105"/>
  <c r="C83" i="105"/>
  <c r="C75" i="105"/>
  <c r="C67" i="105"/>
  <c r="C59" i="105"/>
  <c r="E6" i="101"/>
  <c r="F297" i="105"/>
  <c r="F274" i="105"/>
  <c r="F266" i="105"/>
  <c r="F258" i="105"/>
  <c r="F250" i="105"/>
  <c r="F242" i="105"/>
  <c r="F234" i="105"/>
  <c r="F226" i="105"/>
  <c r="F218" i="105"/>
  <c r="F210" i="105"/>
  <c r="F202" i="105"/>
  <c r="F194" i="105"/>
  <c r="F186" i="105"/>
  <c r="F178" i="105"/>
  <c r="F170" i="105"/>
  <c r="F162" i="105"/>
  <c r="F154" i="105"/>
  <c r="F146" i="105"/>
  <c r="F138" i="105"/>
  <c r="F130" i="105"/>
  <c r="F122" i="105"/>
  <c r="F114" i="105"/>
  <c r="F106" i="105"/>
  <c r="F98" i="105"/>
  <c r="F90" i="105"/>
  <c r="F82" i="105"/>
  <c r="F74" i="105"/>
  <c r="F66" i="105"/>
  <c r="F58" i="105"/>
  <c r="F280" i="105"/>
  <c r="F272" i="105"/>
  <c r="F264" i="105"/>
  <c r="F256" i="105"/>
  <c r="F248" i="105"/>
  <c r="F240" i="105"/>
  <c r="F232" i="105"/>
  <c r="F224" i="105"/>
  <c r="F216" i="105"/>
  <c r="F208" i="105"/>
  <c r="F200" i="105"/>
  <c r="F192" i="105"/>
  <c r="F184" i="105"/>
  <c r="F176" i="105"/>
  <c r="F168" i="105"/>
  <c r="F160" i="105"/>
  <c r="F152" i="105"/>
  <c r="F144" i="105"/>
  <c r="F136" i="105"/>
  <c r="F128" i="105"/>
  <c r="F120" i="105"/>
  <c r="F112" i="105"/>
  <c r="F104" i="105"/>
  <c r="F96" i="105"/>
  <c r="F88" i="105"/>
  <c r="F80" i="105"/>
  <c r="F72" i="105"/>
  <c r="F64" i="105"/>
  <c r="F56" i="105"/>
  <c r="F279" i="105"/>
  <c r="F271" i="105"/>
  <c r="F263" i="105"/>
  <c r="F255" i="105"/>
  <c r="F247" i="105"/>
  <c r="F239" i="105"/>
  <c r="F231" i="105"/>
  <c r="F223" i="105"/>
  <c r="F215" i="105"/>
  <c r="F207" i="105"/>
  <c r="F199" i="105"/>
  <c r="F191" i="105"/>
  <c r="F183" i="105"/>
  <c r="F175" i="105"/>
  <c r="F167" i="105"/>
  <c r="F159" i="105"/>
  <c r="F151" i="105"/>
  <c r="F143" i="105"/>
  <c r="F135" i="105"/>
  <c r="F127" i="105"/>
  <c r="F119" i="105"/>
  <c r="F111" i="105"/>
  <c r="F103" i="105"/>
  <c r="F95" i="105"/>
  <c r="F87" i="105"/>
  <c r="F79" i="105"/>
  <c r="F71" i="105"/>
  <c r="F63" i="105"/>
  <c r="F55" i="105"/>
  <c r="C17" i="105"/>
  <c r="C297" i="105"/>
  <c r="C278" i="105"/>
  <c r="C274" i="105"/>
  <c r="C270" i="105"/>
  <c r="C266" i="105"/>
  <c r="C262" i="105"/>
  <c r="C258" i="105"/>
  <c r="C254" i="105"/>
  <c r="C250" i="105"/>
  <c r="C246" i="105"/>
  <c r="C242" i="105"/>
  <c r="C238" i="105"/>
  <c r="C234" i="105"/>
  <c r="C230" i="105"/>
  <c r="C226" i="105"/>
  <c r="C222" i="105"/>
  <c r="C218" i="105"/>
  <c r="C214" i="105"/>
  <c r="C210" i="105"/>
  <c r="C206" i="105"/>
  <c r="C202" i="105"/>
  <c r="C198" i="105"/>
  <c r="C194" i="105"/>
  <c r="C190" i="105"/>
  <c r="C186" i="105"/>
  <c r="C182" i="105"/>
  <c r="C178" i="105"/>
  <c r="C174" i="105"/>
  <c r="C170" i="105"/>
  <c r="C166" i="105"/>
  <c r="C162" i="105"/>
  <c r="C158" i="105"/>
  <c r="C154" i="105"/>
  <c r="C150" i="105"/>
  <c r="C146" i="105"/>
  <c r="C142" i="105"/>
  <c r="C138" i="105"/>
  <c r="C134" i="105"/>
  <c r="C130" i="105"/>
  <c r="C126" i="105"/>
  <c r="C122" i="105"/>
  <c r="C118" i="105"/>
  <c r="C114" i="105"/>
  <c r="C110" i="105"/>
  <c r="C106" i="105"/>
  <c r="C102" i="105"/>
  <c r="C98" i="105"/>
  <c r="C94" i="105"/>
  <c r="C90" i="105"/>
  <c r="C86" i="105"/>
  <c r="C82" i="105"/>
  <c r="C78" i="105"/>
  <c r="C74" i="105"/>
  <c r="C70" i="105"/>
  <c r="C66" i="105"/>
  <c r="C62" i="105"/>
  <c r="C58" i="105"/>
  <c r="C54" i="105"/>
  <c r="C36" i="105"/>
  <c r="C32" i="105"/>
  <c r="C28" i="105"/>
  <c r="C24" i="105"/>
  <c r="C20" i="105"/>
  <c r="C16" i="105"/>
  <c r="C12" i="105"/>
  <c r="C33" i="105"/>
  <c r="C25" i="105"/>
  <c r="F300" i="105"/>
  <c r="F296" i="105"/>
  <c r="F277" i="105"/>
  <c r="F273" i="105"/>
  <c r="F269" i="105"/>
  <c r="F265" i="105"/>
  <c r="F261" i="105"/>
  <c r="F257" i="105"/>
  <c r="F253" i="105"/>
  <c r="F249" i="105"/>
  <c r="F245" i="105"/>
  <c r="F241" i="105"/>
  <c r="F237" i="105"/>
  <c r="F233" i="105"/>
  <c r="F229" i="105"/>
  <c r="F225" i="105"/>
  <c r="F221" i="105"/>
  <c r="F217" i="105"/>
  <c r="F213" i="105"/>
  <c r="F209" i="105"/>
  <c r="F205" i="105"/>
  <c r="F201" i="105"/>
  <c r="F197" i="105"/>
  <c r="F193" i="105"/>
  <c r="F189" i="105"/>
  <c r="F185" i="105"/>
  <c r="F181" i="105"/>
  <c r="F177" i="105"/>
  <c r="F173" i="105"/>
  <c r="F169" i="105"/>
  <c r="F165" i="105"/>
  <c r="F161" i="105"/>
  <c r="F157" i="105"/>
  <c r="F153" i="105"/>
  <c r="F149" i="105"/>
  <c r="F145" i="105"/>
  <c r="F141" i="105"/>
  <c r="F137" i="105"/>
  <c r="F133" i="105"/>
  <c r="F129" i="105"/>
  <c r="F125" i="105"/>
  <c r="F121" i="105"/>
  <c r="F117" i="105"/>
  <c r="F113" i="105"/>
  <c r="F109" i="105"/>
  <c r="F105" i="105"/>
  <c r="F101" i="105"/>
  <c r="F97" i="105"/>
  <c r="F93" i="105"/>
  <c r="F89" i="105"/>
  <c r="F85" i="105"/>
  <c r="F81" i="105"/>
  <c r="F77" i="105"/>
  <c r="F73" i="105"/>
  <c r="F69" i="105"/>
  <c r="F65" i="105"/>
  <c r="F61" i="105"/>
  <c r="F57" i="105"/>
  <c r="C37" i="105"/>
  <c r="C29" i="105"/>
  <c r="C21" i="105"/>
  <c r="C13" i="105"/>
  <c r="C300" i="105"/>
  <c r="C296" i="105"/>
  <c r="C277" i="105"/>
  <c r="C273" i="105"/>
  <c r="C269" i="105"/>
  <c r="C265" i="105"/>
  <c r="C261" i="105"/>
  <c r="C257" i="105"/>
  <c r="C253" i="105"/>
  <c r="C249" i="105"/>
  <c r="C245" i="105"/>
  <c r="C241" i="105"/>
  <c r="C237" i="105"/>
  <c r="C233" i="105"/>
  <c r="C229" i="105"/>
  <c r="C225" i="105"/>
  <c r="C221" i="105"/>
  <c r="C217" i="105"/>
  <c r="C213" i="105"/>
  <c r="C209" i="105"/>
  <c r="C205" i="105"/>
  <c r="C201" i="105"/>
  <c r="C197" i="105"/>
  <c r="C193" i="105"/>
  <c r="C189" i="105"/>
  <c r="C185" i="105"/>
  <c r="C181" i="105"/>
  <c r="C177" i="105"/>
  <c r="C173" i="105"/>
  <c r="C169" i="105"/>
  <c r="C165" i="105"/>
  <c r="C161" i="105"/>
  <c r="C157" i="105"/>
  <c r="C153" i="105"/>
  <c r="C149" i="105"/>
  <c r="C145" i="105"/>
  <c r="C141" i="105"/>
  <c r="C137" i="105"/>
  <c r="C133" i="105"/>
  <c r="C129" i="105"/>
  <c r="C125" i="105"/>
  <c r="C121" i="105"/>
  <c r="C117" i="105"/>
  <c r="C113" i="105"/>
  <c r="C109" i="105"/>
  <c r="C105" i="105"/>
  <c r="C101" i="105"/>
  <c r="C97" i="105"/>
  <c r="C93" i="105"/>
  <c r="C89" i="105"/>
  <c r="C85" i="105"/>
  <c r="C81" i="105"/>
  <c r="C77" i="105"/>
  <c r="C73" i="105"/>
  <c r="C69" i="105"/>
  <c r="C65" i="105"/>
  <c r="C61" i="105"/>
  <c r="C57" i="105"/>
  <c r="C53" i="105"/>
  <c r="C35" i="105"/>
  <c r="C31" i="105"/>
  <c r="C27" i="105"/>
  <c r="C23" i="105"/>
  <c r="C19" i="105"/>
  <c r="C15" i="105"/>
  <c r="C11" i="105"/>
  <c r="C299" i="105"/>
  <c r="C280" i="105"/>
  <c r="C276" i="105"/>
  <c r="C272" i="105"/>
  <c r="C268" i="105"/>
  <c r="C264" i="105"/>
  <c r="C260" i="105"/>
  <c r="C256" i="105"/>
  <c r="C252" i="105"/>
  <c r="C248" i="105"/>
  <c r="C244" i="105"/>
  <c r="C240" i="105"/>
  <c r="C236" i="105"/>
  <c r="C232" i="105"/>
  <c r="C228" i="105"/>
  <c r="C224" i="105"/>
  <c r="C220" i="105"/>
  <c r="C216" i="105"/>
  <c r="C212" i="105"/>
  <c r="C208" i="105"/>
  <c r="C204" i="105"/>
  <c r="C200" i="105"/>
  <c r="C196" i="105"/>
  <c r="C192" i="105"/>
  <c r="C188" i="105"/>
  <c r="C184" i="105"/>
  <c r="C180" i="105"/>
  <c r="C176" i="105"/>
  <c r="C172" i="105"/>
  <c r="C168" i="105"/>
  <c r="C164" i="105"/>
  <c r="C160" i="105"/>
  <c r="C156" i="105"/>
  <c r="C152" i="105"/>
  <c r="C148" i="105"/>
  <c r="C144" i="105"/>
  <c r="C140" i="105"/>
  <c r="C136" i="105"/>
  <c r="C132" i="105"/>
  <c r="C128" i="105"/>
  <c r="C124" i="105"/>
  <c r="C120" i="105"/>
  <c r="C116" i="105"/>
  <c r="C112" i="105"/>
  <c r="C108" i="105"/>
  <c r="C104" i="105"/>
  <c r="C100" i="105"/>
  <c r="C96" i="105"/>
  <c r="C92" i="105"/>
  <c r="C88" i="105"/>
  <c r="C84" i="105"/>
  <c r="C80" i="105"/>
  <c r="C76" i="105"/>
  <c r="C72" i="105"/>
  <c r="C68" i="105"/>
  <c r="C64" i="105"/>
  <c r="C60" i="105"/>
  <c r="C34" i="105"/>
  <c r="C30" i="105"/>
  <c r="C26" i="105"/>
  <c r="C22" i="105"/>
  <c r="C18" i="105"/>
  <c r="Q567" i="104"/>
  <c r="Q19" i="104"/>
  <c r="Q23" i="104"/>
  <c r="Q4" i="104"/>
  <c r="Q8" i="104"/>
  <c r="Q12" i="104"/>
  <c r="Q16" i="104"/>
  <c r="Q27" i="104"/>
  <c r="Q31" i="104"/>
  <c r="Q35" i="104"/>
  <c r="Q39" i="104"/>
  <c r="Q43" i="104"/>
  <c r="Q47" i="104"/>
  <c r="Q51" i="104"/>
  <c r="Q55" i="104"/>
  <c r="Q59" i="104"/>
  <c r="Q63" i="104"/>
  <c r="Q67" i="104"/>
  <c r="Q71" i="104"/>
  <c r="Q75" i="104"/>
  <c r="Q79" i="104"/>
  <c r="Q83" i="104"/>
  <c r="Q87" i="104"/>
  <c r="Q91" i="104"/>
  <c r="Q95" i="104"/>
  <c r="Q99" i="104"/>
  <c r="Q103" i="104"/>
  <c r="Q107" i="104"/>
  <c r="Q111" i="104"/>
  <c r="Q115" i="104"/>
  <c r="Q119" i="104"/>
  <c r="Q123" i="104"/>
  <c r="Q127" i="104"/>
  <c r="Q131" i="104"/>
  <c r="Q135" i="104"/>
  <c r="Q139" i="104"/>
  <c r="Q143" i="104"/>
  <c r="Q147" i="104"/>
  <c r="Q151" i="104"/>
  <c r="Q155" i="104"/>
  <c r="Q159" i="104"/>
  <c r="Q163" i="104"/>
  <c r="Q167" i="104"/>
  <c r="Q171" i="104"/>
  <c r="Q175" i="104"/>
  <c r="Q179" i="104"/>
  <c r="Q183" i="104"/>
  <c r="Q187" i="104"/>
  <c r="Q191" i="104"/>
  <c r="Q195" i="104"/>
  <c r="Q199" i="104"/>
  <c r="Q203" i="104"/>
  <c r="Q207" i="104"/>
  <c r="Q211" i="104"/>
  <c r="Q215" i="104"/>
  <c r="Q219" i="104"/>
  <c r="Q223" i="104"/>
  <c r="Q227" i="104"/>
  <c r="Q231" i="104"/>
  <c r="Q235" i="104"/>
  <c r="Q239" i="104"/>
  <c r="Q243" i="104"/>
  <c r="Q247" i="104"/>
  <c r="Q251" i="104"/>
  <c r="Q255" i="104"/>
  <c r="Q259" i="104"/>
  <c r="Q263" i="104"/>
  <c r="Q267" i="104"/>
  <c r="Q271" i="104"/>
  <c r="Q275" i="104"/>
  <c r="Q279" i="104"/>
  <c r="Q283" i="104"/>
  <c r="Q287" i="104"/>
  <c r="Q291" i="104"/>
  <c r="Q295" i="104"/>
  <c r="Q299" i="104"/>
  <c r="Q303" i="104"/>
  <c r="Q307" i="104"/>
  <c r="Q311" i="104"/>
  <c r="Q315" i="104"/>
  <c r="Q319" i="104"/>
  <c r="Q323" i="104"/>
  <c r="Q327" i="104"/>
  <c r="Q331" i="104"/>
  <c r="Q335" i="104"/>
  <c r="Q339" i="104"/>
  <c r="Q20" i="104"/>
  <c r="Q24" i="104"/>
  <c r="Q5" i="104"/>
  <c r="Q9" i="104"/>
  <c r="Q13" i="104"/>
  <c r="Q17" i="104"/>
  <c r="Q28" i="104"/>
  <c r="Q32" i="104"/>
  <c r="Q36" i="104"/>
  <c r="Q40" i="104"/>
  <c r="Q44" i="104"/>
  <c r="Q48" i="104"/>
  <c r="Q52" i="104"/>
  <c r="Q56" i="104"/>
  <c r="Q60" i="104"/>
  <c r="Q64" i="104"/>
  <c r="Q68" i="104"/>
  <c r="Q72" i="104"/>
  <c r="Q76" i="104"/>
  <c r="Q80" i="104"/>
  <c r="Q84" i="104"/>
  <c r="Q88" i="104"/>
  <c r="Q92" i="104"/>
  <c r="Q96" i="104"/>
  <c r="Q100" i="104"/>
  <c r="Q104" i="104"/>
  <c r="Q108" i="104"/>
  <c r="Q112" i="104"/>
  <c r="Q116" i="104"/>
  <c r="Q120" i="104"/>
  <c r="Q124" i="104"/>
  <c r="Q128" i="104"/>
  <c r="Q132" i="104"/>
  <c r="Q136" i="104"/>
  <c r="Q140" i="104"/>
  <c r="Q144" i="104"/>
  <c r="Q148" i="104"/>
  <c r="Q152" i="104"/>
  <c r="Q156" i="104"/>
  <c r="Q160" i="104"/>
  <c r="Q164" i="104"/>
  <c r="Q168" i="104"/>
  <c r="Q172" i="104"/>
  <c r="Q176" i="104"/>
  <c r="Q180" i="104"/>
  <c r="Q184" i="104"/>
  <c r="Q188" i="104"/>
  <c r="Q192" i="104"/>
  <c r="Q196" i="104"/>
  <c r="Q200" i="104"/>
  <c r="Q204" i="104"/>
  <c r="Q208" i="104"/>
  <c r="Q212" i="104"/>
  <c r="Q216" i="104"/>
  <c r="Q220" i="104"/>
  <c r="Q224" i="104"/>
  <c r="Q228" i="104"/>
  <c r="Q232" i="104"/>
  <c r="Q236" i="104"/>
  <c r="Q240" i="104"/>
  <c r="Q244" i="104"/>
  <c r="Q248" i="104"/>
  <c r="Q252" i="104"/>
  <c r="Q256" i="104"/>
  <c r="Q260" i="104"/>
  <c r="Q264" i="104"/>
  <c r="Q268" i="104"/>
  <c r="Q272" i="104"/>
  <c r="Q276" i="104"/>
  <c r="Q280" i="104"/>
  <c r="Q284" i="104"/>
  <c r="Q288" i="104"/>
  <c r="Q292" i="104"/>
  <c r="Q296" i="104"/>
  <c r="Q300" i="104"/>
  <c r="Q304" i="104"/>
  <c r="Q308" i="104"/>
  <c r="Q312" i="104"/>
  <c r="Q316" i="104"/>
  <c r="Q320" i="104"/>
  <c r="Q324" i="104"/>
  <c r="Q328" i="104"/>
  <c r="Q332" i="104"/>
  <c r="Q336" i="104"/>
  <c r="Q340" i="104"/>
  <c r="Q344" i="104"/>
  <c r="Q18" i="104"/>
  <c r="Q25" i="104"/>
  <c r="Q33" i="104"/>
  <c r="Q41" i="104"/>
  <c r="Q49" i="104"/>
  <c r="Q57" i="104"/>
  <c r="Q65" i="104"/>
  <c r="Q73" i="104"/>
  <c r="Q81" i="104"/>
  <c r="Q89" i="104"/>
  <c r="Q97" i="104"/>
  <c r="Q105" i="104"/>
  <c r="Q113" i="104"/>
  <c r="Q121" i="104"/>
  <c r="Q129" i="104"/>
  <c r="Q137" i="104"/>
  <c r="Q145" i="104"/>
  <c r="Q153" i="104"/>
  <c r="Q161" i="104"/>
  <c r="Q169" i="104"/>
  <c r="Q177" i="104"/>
  <c r="Q185" i="104"/>
  <c r="Q193" i="104"/>
  <c r="Q201" i="104"/>
  <c r="Q209" i="104"/>
  <c r="Q217" i="104"/>
  <c r="Q225" i="104"/>
  <c r="Q233" i="104"/>
  <c r="Q241" i="104"/>
  <c r="Q249" i="104"/>
  <c r="Q257" i="104"/>
  <c r="Q265" i="104"/>
  <c r="Q273" i="104"/>
  <c r="Q281" i="104"/>
  <c r="Q289" i="104"/>
  <c r="Q297" i="104"/>
  <c r="Q305" i="104"/>
  <c r="Q313" i="104"/>
  <c r="Q321" i="104"/>
  <c r="Q329" i="104"/>
  <c r="Q337" i="104"/>
  <c r="Q347" i="104"/>
  <c r="Q351" i="104"/>
  <c r="Q355" i="104"/>
  <c r="Q359" i="104"/>
  <c r="Q363" i="104"/>
  <c r="Q367" i="104"/>
  <c r="Q371" i="104"/>
  <c r="Q375" i="104"/>
  <c r="Q379" i="104"/>
  <c r="Q383" i="104"/>
  <c r="Q387" i="104"/>
  <c r="Q391" i="104"/>
  <c r="Q395" i="104"/>
  <c r="Q399" i="104"/>
  <c r="Q403" i="104"/>
  <c r="Q407" i="104"/>
  <c r="Q411" i="104"/>
  <c r="Q415" i="104"/>
  <c r="Q419" i="104"/>
  <c r="Q423" i="104"/>
  <c r="Q427" i="104"/>
  <c r="Q431" i="104"/>
  <c r="Q435" i="104"/>
  <c r="Q439" i="104"/>
  <c r="Q443" i="104"/>
  <c r="Q447" i="104"/>
  <c r="Q451" i="104"/>
  <c r="Q455" i="104"/>
  <c r="Q459" i="104"/>
  <c r="Q463" i="104"/>
  <c r="Q467" i="104"/>
  <c r="Q471" i="104"/>
  <c r="Q475" i="104"/>
  <c r="Q479" i="104"/>
  <c r="Q483" i="104"/>
  <c r="Q487" i="104"/>
  <c r="Q491" i="104"/>
  <c r="Q495" i="104"/>
  <c r="Q499" i="104"/>
  <c r="Q503" i="104"/>
  <c r="Q507" i="104"/>
  <c r="Q6" i="104"/>
  <c r="Q14" i="104"/>
  <c r="Q22" i="104"/>
  <c r="Q29" i="104"/>
  <c r="Q37" i="104"/>
  <c r="Q45" i="104"/>
  <c r="Q53" i="104"/>
  <c r="Q61" i="104"/>
  <c r="Q69" i="104"/>
  <c r="Q77" i="104"/>
  <c r="Q85" i="104"/>
  <c r="Q93" i="104"/>
  <c r="Q101" i="104"/>
  <c r="Q109" i="104"/>
  <c r="Q117" i="104"/>
  <c r="Q125" i="104"/>
  <c r="Q133" i="104"/>
  <c r="Q141" i="104"/>
  <c r="Q149" i="104"/>
  <c r="Q157" i="104"/>
  <c r="Q165" i="104"/>
  <c r="Q173" i="104"/>
  <c r="Q181" i="104"/>
  <c r="Q189" i="104"/>
  <c r="Q197" i="104"/>
  <c r="Q205" i="104"/>
  <c r="Q213" i="104"/>
  <c r="Q221" i="104"/>
  <c r="Q229" i="104"/>
  <c r="Q237" i="104"/>
  <c r="Q245" i="104"/>
  <c r="Q253" i="104"/>
  <c r="Q261" i="104"/>
  <c r="Q269" i="104"/>
  <c r="Q277" i="104"/>
  <c r="Q285" i="104"/>
  <c r="Q293" i="104"/>
  <c r="Q301" i="104"/>
  <c r="Q309" i="104"/>
  <c r="Q317" i="104"/>
  <c r="Q325" i="104"/>
  <c r="Q333" i="104"/>
  <c r="Q345" i="104"/>
  <c r="Q349" i="104"/>
  <c r="Q353" i="104"/>
  <c r="Q357" i="104"/>
  <c r="Q361" i="104"/>
  <c r="Q365" i="104"/>
  <c r="Q369" i="104"/>
  <c r="Q373" i="104"/>
  <c r="Q377" i="104"/>
  <c r="Q381" i="104"/>
  <c r="Q385" i="104"/>
  <c r="Q389" i="104"/>
  <c r="Q393" i="104"/>
  <c r="Q397" i="104"/>
  <c r="Q401" i="104"/>
  <c r="Q405" i="104"/>
  <c r="Q409" i="104"/>
  <c r="Q413" i="104"/>
  <c r="Q417" i="104"/>
  <c r="Q421" i="104"/>
  <c r="Q425" i="104"/>
  <c r="Q429" i="104"/>
  <c r="Q433" i="104"/>
  <c r="Q437" i="104"/>
  <c r="Q441" i="104"/>
  <c r="Q445" i="104"/>
  <c r="Q449" i="104"/>
  <c r="Q453" i="104"/>
  <c r="Q457" i="104"/>
  <c r="Q461" i="104"/>
  <c r="Q465" i="104"/>
  <c r="Q469" i="104"/>
  <c r="Q473" i="104"/>
  <c r="Q477" i="104"/>
  <c r="Q481" i="104"/>
  <c r="Q485" i="104"/>
  <c r="Q489" i="104"/>
  <c r="Q493" i="104"/>
  <c r="Q497" i="104"/>
  <c r="Q501" i="104"/>
  <c r="Q7" i="104"/>
  <c r="Q15" i="104"/>
  <c r="Q341" i="104"/>
  <c r="Q10" i="104"/>
  <c r="Q342" i="104"/>
  <c r="Q3" i="104"/>
  <c r="Q42" i="104"/>
  <c r="Q86" i="104"/>
  <c r="Q106" i="104"/>
  <c r="Q150" i="104"/>
  <c r="Q170" i="104"/>
  <c r="Q214" i="104"/>
  <c r="Q234" i="104"/>
  <c r="Q278" i="104"/>
  <c r="Q298" i="104"/>
  <c r="Q352" i="104"/>
  <c r="Q11" i="104"/>
  <c r="Q30" i="104"/>
  <c r="Q50" i="104"/>
  <c r="Q94" i="104"/>
  <c r="Q114" i="104"/>
  <c r="Q158" i="104"/>
  <c r="Q178" i="104"/>
  <c r="Q222" i="104"/>
  <c r="Q242" i="104"/>
  <c r="Q286" i="104"/>
  <c r="Q306" i="104"/>
  <c r="Q346" i="104"/>
  <c r="Q356" i="104"/>
  <c r="Q378" i="104"/>
  <c r="Q388" i="104"/>
  <c r="Q410" i="104"/>
  <c r="Q420" i="104"/>
  <c r="Q442" i="104"/>
  <c r="Q452" i="104"/>
  <c r="Q474" i="104"/>
  <c r="Q484" i="104"/>
  <c r="Q494" i="104"/>
  <c r="Q502" i="104"/>
  <c r="Q513" i="104"/>
  <c r="Q517" i="104"/>
  <c r="Q521" i="104"/>
  <c r="Q525" i="104"/>
  <c r="Q529" i="104"/>
  <c r="Q533" i="104"/>
  <c r="Q537" i="104"/>
  <c r="Q541" i="104"/>
  <c r="Q545" i="104"/>
  <c r="Q549" i="104"/>
  <c r="Q553" i="104"/>
  <c r="Q557" i="104"/>
  <c r="Q561" i="104"/>
  <c r="Q565" i="104"/>
  <c r="Q54" i="104"/>
  <c r="Q74" i="104"/>
  <c r="Q118" i="104"/>
  <c r="Q138" i="104"/>
  <c r="Q182" i="104"/>
  <c r="Q202" i="104"/>
  <c r="Q246" i="104"/>
  <c r="Q266" i="104"/>
  <c r="Q310" i="104"/>
  <c r="Q330" i="104"/>
  <c r="Q358" i="104"/>
  <c r="Q368" i="104"/>
  <c r="Q390" i="104"/>
  <c r="Q400" i="104"/>
  <c r="Q422" i="104"/>
  <c r="Q432" i="104"/>
  <c r="Q454" i="104"/>
  <c r="Q464" i="104"/>
  <c r="Q486" i="104"/>
  <c r="Q509" i="104"/>
  <c r="Q34" i="104"/>
  <c r="Q21" i="104"/>
  <c r="Q62" i="104"/>
  <c r="Q82" i="104"/>
  <c r="Q126" i="104"/>
  <c r="Q146" i="104"/>
  <c r="Q190" i="104"/>
  <c r="Q210" i="104"/>
  <c r="Q254" i="104"/>
  <c r="Q274" i="104"/>
  <c r="Q318" i="104"/>
  <c r="Q338" i="104"/>
  <c r="Q362" i="104"/>
  <c r="Q372" i="104"/>
  <c r="Q394" i="104"/>
  <c r="Q404" i="104"/>
  <c r="Q426" i="104"/>
  <c r="Q436" i="104"/>
  <c r="Q458" i="104"/>
  <c r="Q468" i="104"/>
  <c r="Q490" i="104"/>
  <c r="Q498" i="104"/>
  <c r="Q505" i="104"/>
  <c r="Q511" i="104"/>
  <c r="Q515" i="104"/>
  <c r="Q519" i="104"/>
  <c r="Q523" i="104"/>
  <c r="Q527" i="104"/>
  <c r="Q531" i="104"/>
  <c r="Q535" i="104"/>
  <c r="Q539" i="104"/>
  <c r="Q543" i="104"/>
  <c r="Q547" i="104"/>
  <c r="Q551" i="104"/>
  <c r="Q555" i="104"/>
  <c r="Q559" i="104"/>
  <c r="Q563" i="104"/>
  <c r="Q46" i="104"/>
  <c r="Q90" i="104"/>
  <c r="Q134" i="104"/>
  <c r="Q218" i="104"/>
  <c r="Q262" i="104"/>
  <c r="Q364" i="104"/>
  <c r="Q382" i="104"/>
  <c r="Q398" i="104"/>
  <c r="Q416" i="104"/>
  <c r="Q434" i="104"/>
  <c r="Q450" i="104"/>
  <c r="Q66" i="104"/>
  <c r="Q110" i="104"/>
  <c r="Q194" i="104"/>
  <c r="Q238" i="104"/>
  <c r="Q322" i="104"/>
  <c r="Q354" i="104"/>
  <c r="Q406" i="104"/>
  <c r="Q456" i="104"/>
  <c r="Q472" i="104"/>
  <c r="Q504" i="104"/>
  <c r="Q512" i="104"/>
  <c r="Q538" i="104"/>
  <c r="Q544" i="104"/>
  <c r="Q70" i="104"/>
  <c r="Q154" i="104"/>
  <c r="Q198" i="104"/>
  <c r="Q282" i="104"/>
  <c r="Q326" i="104"/>
  <c r="Q374" i="104"/>
  <c r="Q424" i="104"/>
  <c r="Q440" i="104"/>
  <c r="Q476" i="104"/>
  <c r="Q492" i="104"/>
  <c r="Q526" i="104"/>
  <c r="Q532" i="104"/>
  <c r="Q558" i="104"/>
  <c r="Q564" i="104"/>
  <c r="Q78" i="104"/>
  <c r="Q162" i="104"/>
  <c r="Q206" i="104"/>
  <c r="Q290" i="104"/>
  <c r="Q334" i="104"/>
  <c r="Q392" i="104"/>
  <c r="Q408" i="104"/>
  <c r="Q444" i="104"/>
  <c r="Q460" i="104"/>
  <c r="Q38" i="104"/>
  <c r="Q130" i="104"/>
  <c r="Q174" i="104"/>
  <c r="Q258" i="104"/>
  <c r="Q302" i="104"/>
  <c r="Q343" i="104"/>
  <c r="Q380" i="104"/>
  <c r="Q396" i="104"/>
  <c r="Q414" i="104"/>
  <c r="Q430" i="104"/>
  <c r="Q448" i="104"/>
  <c r="Q466" i="104"/>
  <c r="Q482" i="104"/>
  <c r="Q508" i="104"/>
  <c r="Q522" i="104"/>
  <c r="Q528" i="104"/>
  <c r="Q554" i="104"/>
  <c r="Q560" i="104"/>
  <c r="Q102" i="104"/>
  <c r="Q226" i="104"/>
  <c r="Q386" i="104"/>
  <c r="Q478" i="104"/>
  <c r="Q500" i="104"/>
  <c r="Q524" i="104"/>
  <c r="Q546" i="104"/>
  <c r="Q566" i="104"/>
  <c r="Q122" i="104"/>
  <c r="Q142" i="104"/>
  <c r="Q250" i="104"/>
  <c r="Q350" i="104"/>
  <c r="Q402" i="104"/>
  <c r="Q446" i="104"/>
  <c r="Q506" i="104"/>
  <c r="Q26" i="104"/>
  <c r="Q270" i="104"/>
  <c r="Q360" i="104"/>
  <c r="Q518" i="104"/>
  <c r="Q166" i="104"/>
  <c r="Q366" i="104"/>
  <c r="Q412" i="104"/>
  <c r="Q488" i="104"/>
  <c r="Q510" i="104"/>
  <c r="Q520" i="104"/>
  <c r="Q530" i="104"/>
  <c r="Q540" i="104"/>
  <c r="Q550" i="104"/>
  <c r="Q58" i="104"/>
  <c r="Q294" i="104"/>
  <c r="Q370" i="104"/>
  <c r="Q418" i="104"/>
  <c r="Q462" i="104"/>
  <c r="Q542" i="104"/>
  <c r="Q552" i="104"/>
  <c r="Q562" i="104"/>
  <c r="Q98" i="104"/>
  <c r="Q314" i="104"/>
  <c r="Q384" i="104"/>
  <c r="Q428" i="104"/>
  <c r="Q514" i="104"/>
  <c r="Q534" i="104"/>
  <c r="Q186" i="104"/>
  <c r="Q470" i="104"/>
  <c r="Q496" i="104"/>
  <c r="Q348" i="104"/>
  <c r="Q536" i="104"/>
  <c r="Q480" i="104"/>
  <c r="Q548" i="104"/>
  <c r="Q516" i="104"/>
  <c r="Q556" i="104"/>
  <c r="Q230" i="104"/>
  <c r="Q376" i="104"/>
  <c r="Q438" i="104"/>
  <c r="N4" i="104"/>
  <c r="N8" i="104"/>
  <c r="N12" i="104"/>
  <c r="N16" i="104"/>
  <c r="N27" i="104"/>
  <c r="N31" i="104"/>
  <c r="N35" i="104"/>
  <c r="N39" i="104"/>
  <c r="N43" i="104"/>
  <c r="N47" i="104"/>
  <c r="N51" i="104"/>
  <c r="N55" i="104"/>
  <c r="N59" i="104"/>
  <c r="N63" i="104"/>
  <c r="N67" i="104"/>
  <c r="N71" i="104"/>
  <c r="N75" i="104"/>
  <c r="N79" i="104"/>
  <c r="N83" i="104"/>
  <c r="N87" i="104"/>
  <c r="N91" i="104"/>
  <c r="N95" i="104"/>
  <c r="N99" i="104"/>
  <c r="N103" i="104"/>
  <c r="N107" i="104"/>
  <c r="N111" i="104"/>
  <c r="N115" i="104"/>
  <c r="N119" i="104"/>
  <c r="N123" i="104"/>
  <c r="N127" i="104"/>
  <c r="N131" i="104"/>
  <c r="N135" i="104"/>
  <c r="N139" i="104"/>
  <c r="N143" i="104"/>
  <c r="N147" i="104"/>
  <c r="N151" i="104"/>
  <c r="N155" i="104"/>
  <c r="N159" i="104"/>
  <c r="N163" i="104"/>
  <c r="N167" i="104"/>
  <c r="N171" i="104"/>
  <c r="N175" i="104"/>
  <c r="N179" i="104"/>
  <c r="N183" i="104"/>
  <c r="N187" i="104"/>
  <c r="N191" i="104"/>
  <c r="N195" i="104"/>
  <c r="N199" i="104"/>
  <c r="N203" i="104"/>
  <c r="N207" i="104"/>
  <c r="N211" i="104"/>
  <c r="N215" i="104"/>
  <c r="N219" i="104"/>
  <c r="N223" i="104"/>
  <c r="N227" i="104"/>
  <c r="N231" i="104"/>
  <c r="N235" i="104"/>
  <c r="N239" i="104"/>
  <c r="N243" i="104"/>
  <c r="N247" i="104"/>
  <c r="N251" i="104"/>
  <c r="N255" i="104"/>
  <c r="N259" i="104"/>
  <c r="N263" i="104"/>
  <c r="N267" i="104"/>
  <c r="N271" i="104"/>
  <c r="N275" i="104"/>
  <c r="N279" i="104"/>
  <c r="N283" i="104"/>
  <c r="N287" i="104"/>
  <c r="N291" i="104"/>
  <c r="N295" i="104"/>
  <c r="N299" i="104"/>
  <c r="N303" i="104"/>
  <c r="N307" i="104"/>
  <c r="N311" i="104"/>
  <c r="N315" i="104"/>
  <c r="N319" i="104"/>
  <c r="N323" i="104"/>
  <c r="N327" i="104"/>
  <c r="N331" i="104"/>
  <c r="N335" i="104"/>
  <c r="N339" i="104"/>
  <c r="N20" i="104"/>
  <c r="N24" i="104"/>
  <c r="N5" i="104"/>
  <c r="N9" i="104"/>
  <c r="N13" i="104"/>
  <c r="N17" i="104"/>
  <c r="N28" i="104"/>
  <c r="N32" i="104"/>
  <c r="N36" i="104"/>
  <c r="N40" i="104"/>
  <c r="N44" i="104"/>
  <c r="N48" i="104"/>
  <c r="N52" i="104"/>
  <c r="N56" i="104"/>
  <c r="N60" i="104"/>
  <c r="N64" i="104"/>
  <c r="N68" i="104"/>
  <c r="N72" i="104"/>
  <c r="N76" i="104"/>
  <c r="N80" i="104"/>
  <c r="N84" i="104"/>
  <c r="N88" i="104"/>
  <c r="N92" i="104"/>
  <c r="N96" i="104"/>
  <c r="N100" i="104"/>
  <c r="N104" i="104"/>
  <c r="N108" i="104"/>
  <c r="N112" i="104"/>
  <c r="N116" i="104"/>
  <c r="N120" i="104"/>
  <c r="N124" i="104"/>
  <c r="N128" i="104"/>
  <c r="N132" i="104"/>
  <c r="N136" i="104"/>
  <c r="N140" i="104"/>
  <c r="N144" i="104"/>
  <c r="N148" i="104"/>
  <c r="N152" i="104"/>
  <c r="N156" i="104"/>
  <c r="N160" i="104"/>
  <c r="N164" i="104"/>
  <c r="N168" i="104"/>
  <c r="N172" i="104"/>
  <c r="N176" i="104"/>
  <c r="N180" i="104"/>
  <c r="N184" i="104"/>
  <c r="N188" i="104"/>
  <c r="N192" i="104"/>
  <c r="N196" i="104"/>
  <c r="N200" i="104"/>
  <c r="N204" i="104"/>
  <c r="N208" i="104"/>
  <c r="N212" i="104"/>
  <c r="N216" i="104"/>
  <c r="N220" i="104"/>
  <c r="N224" i="104"/>
  <c r="N228" i="104"/>
  <c r="N232" i="104"/>
  <c r="N236" i="104"/>
  <c r="N240" i="104"/>
  <c r="N244" i="104"/>
  <c r="N248" i="104"/>
  <c r="N252" i="104"/>
  <c r="N256" i="104"/>
  <c r="N260" i="104"/>
  <c r="N264" i="104"/>
  <c r="N268" i="104"/>
  <c r="N272" i="104"/>
  <c r="N276" i="104"/>
  <c r="N280" i="104"/>
  <c r="N284" i="104"/>
  <c r="N288" i="104"/>
  <c r="N292" i="104"/>
  <c r="N296" i="104"/>
  <c r="N300" i="104"/>
  <c r="N304" i="104"/>
  <c r="N308" i="104"/>
  <c r="N312" i="104"/>
  <c r="N316" i="104"/>
  <c r="N320" i="104"/>
  <c r="N324" i="104"/>
  <c r="N328" i="104"/>
  <c r="N332" i="104"/>
  <c r="N336" i="104"/>
  <c r="N21" i="104"/>
  <c r="N3" i="104"/>
  <c r="N11" i="104"/>
  <c r="N343" i="104"/>
  <c r="N22" i="104"/>
  <c r="N29" i="104"/>
  <c r="N37" i="104"/>
  <c r="N45" i="104"/>
  <c r="N53" i="104"/>
  <c r="N61" i="104"/>
  <c r="N69" i="104"/>
  <c r="N77" i="104"/>
  <c r="N85" i="104"/>
  <c r="N93" i="104"/>
  <c r="N101" i="104"/>
  <c r="N109" i="104"/>
  <c r="N117" i="104"/>
  <c r="N125" i="104"/>
  <c r="N133" i="104"/>
  <c r="N141" i="104"/>
  <c r="N149" i="104"/>
  <c r="N157" i="104"/>
  <c r="N165" i="104"/>
  <c r="N173" i="104"/>
  <c r="N181" i="104"/>
  <c r="N189" i="104"/>
  <c r="N197" i="104"/>
  <c r="N205" i="104"/>
  <c r="N213" i="104"/>
  <c r="N221" i="104"/>
  <c r="N229" i="104"/>
  <c r="N237" i="104"/>
  <c r="N245" i="104"/>
  <c r="N253" i="104"/>
  <c r="N261" i="104"/>
  <c r="N269" i="104"/>
  <c r="N277" i="104"/>
  <c r="N285" i="104"/>
  <c r="N293" i="104"/>
  <c r="N301" i="104"/>
  <c r="N309" i="104"/>
  <c r="N317" i="104"/>
  <c r="N325" i="104"/>
  <c r="N333" i="104"/>
  <c r="N340" i="104"/>
  <c r="N345" i="104"/>
  <c r="N349" i="104"/>
  <c r="N353" i="104"/>
  <c r="N357" i="104"/>
  <c r="N361" i="104"/>
  <c r="N365" i="104"/>
  <c r="N369" i="104"/>
  <c r="N373" i="104"/>
  <c r="N377" i="104"/>
  <c r="N381" i="104"/>
  <c r="N385" i="104"/>
  <c r="N389" i="104"/>
  <c r="N393" i="104"/>
  <c r="N397" i="104"/>
  <c r="N401" i="104"/>
  <c r="N405" i="104"/>
  <c r="N409" i="104"/>
  <c r="N413" i="104"/>
  <c r="N417" i="104"/>
  <c r="N421" i="104"/>
  <c r="N425" i="104"/>
  <c r="N429" i="104"/>
  <c r="N433" i="104"/>
  <c r="N437" i="104"/>
  <c r="N441" i="104"/>
  <c r="N445" i="104"/>
  <c r="N449" i="104"/>
  <c r="N453" i="104"/>
  <c r="N457" i="104"/>
  <c r="N461" i="104"/>
  <c r="N465" i="104"/>
  <c r="N469" i="104"/>
  <c r="N473" i="104"/>
  <c r="N477" i="104"/>
  <c r="N481" i="104"/>
  <c r="N485" i="104"/>
  <c r="N489" i="104"/>
  <c r="N7" i="104"/>
  <c r="N15" i="104"/>
  <c r="N341" i="104"/>
  <c r="N23" i="104"/>
  <c r="N30" i="104"/>
  <c r="N38" i="104"/>
  <c r="N46" i="104"/>
  <c r="N54" i="104"/>
  <c r="N62" i="104"/>
  <c r="N70" i="104"/>
  <c r="N78" i="104"/>
  <c r="N86" i="104"/>
  <c r="N94" i="104"/>
  <c r="N102" i="104"/>
  <c r="N110" i="104"/>
  <c r="N118" i="104"/>
  <c r="N126" i="104"/>
  <c r="N134" i="104"/>
  <c r="N142" i="104"/>
  <c r="N150" i="104"/>
  <c r="N158" i="104"/>
  <c r="N166" i="104"/>
  <c r="N174" i="104"/>
  <c r="N182" i="104"/>
  <c r="N190" i="104"/>
  <c r="N198" i="104"/>
  <c r="N206" i="104"/>
  <c r="N214" i="104"/>
  <c r="N222" i="104"/>
  <c r="N230" i="104"/>
  <c r="N238" i="104"/>
  <c r="N246" i="104"/>
  <c r="N254" i="104"/>
  <c r="N262" i="104"/>
  <c r="N270" i="104"/>
  <c r="N278" i="104"/>
  <c r="N286" i="104"/>
  <c r="N294" i="104"/>
  <c r="N302" i="104"/>
  <c r="N310" i="104"/>
  <c r="N318" i="104"/>
  <c r="N326" i="104"/>
  <c r="N334" i="104"/>
  <c r="N346" i="104"/>
  <c r="N350" i="104"/>
  <c r="N354" i="104"/>
  <c r="N358" i="104"/>
  <c r="N362" i="104"/>
  <c r="N366" i="104"/>
  <c r="N370" i="104"/>
  <c r="N374" i="104"/>
  <c r="N378" i="104"/>
  <c r="N382" i="104"/>
  <c r="N386" i="104"/>
  <c r="N390" i="104"/>
  <c r="N394" i="104"/>
  <c r="N398" i="104"/>
  <c r="N402" i="104"/>
  <c r="N406" i="104"/>
  <c r="N410" i="104"/>
  <c r="N414" i="104"/>
  <c r="N418" i="104"/>
  <c r="N422" i="104"/>
  <c r="N426" i="104"/>
  <c r="N430" i="104"/>
  <c r="N434" i="104"/>
  <c r="N438" i="104"/>
  <c r="N442" i="104"/>
  <c r="N446" i="104"/>
  <c r="N450" i="104"/>
  <c r="N454" i="104"/>
  <c r="N458" i="104"/>
  <c r="N462" i="104"/>
  <c r="N466" i="104"/>
  <c r="N470" i="104"/>
  <c r="N474" i="104"/>
  <c r="N478" i="104"/>
  <c r="N482" i="104"/>
  <c r="N486" i="104"/>
  <c r="N490" i="104"/>
  <c r="N494" i="104"/>
  <c r="N498" i="104"/>
  <c r="N502" i="104"/>
  <c r="N506" i="104"/>
  <c r="N510" i="104"/>
  <c r="N18" i="104"/>
  <c r="N25" i="104"/>
  <c r="N33" i="104"/>
  <c r="N41" i="104"/>
  <c r="N49" i="104"/>
  <c r="N57" i="104"/>
  <c r="N65" i="104"/>
  <c r="N73" i="104"/>
  <c r="N81" i="104"/>
  <c r="N89" i="104"/>
  <c r="N97" i="104"/>
  <c r="N105" i="104"/>
  <c r="N113" i="104"/>
  <c r="N121" i="104"/>
  <c r="N129" i="104"/>
  <c r="N137" i="104"/>
  <c r="N145" i="104"/>
  <c r="N153" i="104"/>
  <c r="N161" i="104"/>
  <c r="N169" i="104"/>
  <c r="N177" i="104"/>
  <c r="N185" i="104"/>
  <c r="N193" i="104"/>
  <c r="N201" i="104"/>
  <c r="N209" i="104"/>
  <c r="N217" i="104"/>
  <c r="N225" i="104"/>
  <c r="N233" i="104"/>
  <c r="N241" i="104"/>
  <c r="N249" i="104"/>
  <c r="N257" i="104"/>
  <c r="N265" i="104"/>
  <c r="N273" i="104"/>
  <c r="N281" i="104"/>
  <c r="N289" i="104"/>
  <c r="N297" i="104"/>
  <c r="N305" i="104"/>
  <c r="N313" i="104"/>
  <c r="N321" i="104"/>
  <c r="N329" i="104"/>
  <c r="N337" i="104"/>
  <c r="N347" i="104"/>
  <c r="N351" i="104"/>
  <c r="N355" i="104"/>
  <c r="N359" i="104"/>
  <c r="N363" i="104"/>
  <c r="N367" i="104"/>
  <c r="N371" i="104"/>
  <c r="N375" i="104"/>
  <c r="N379" i="104"/>
  <c r="N383" i="104"/>
  <c r="N387" i="104"/>
  <c r="N391" i="104"/>
  <c r="N395" i="104"/>
  <c r="N399" i="104"/>
  <c r="N403" i="104"/>
  <c r="N407" i="104"/>
  <c r="N411" i="104"/>
  <c r="N415" i="104"/>
  <c r="N419" i="104"/>
  <c r="N423" i="104"/>
  <c r="N427" i="104"/>
  <c r="N431" i="104"/>
  <c r="N435" i="104"/>
  <c r="N439" i="104"/>
  <c r="N443" i="104"/>
  <c r="N447" i="104"/>
  <c r="N451" i="104"/>
  <c r="N455" i="104"/>
  <c r="N459" i="104"/>
  <c r="N463" i="104"/>
  <c r="N467" i="104"/>
  <c r="N471" i="104"/>
  <c r="N475" i="104"/>
  <c r="N479" i="104"/>
  <c r="N483" i="104"/>
  <c r="N487" i="104"/>
  <c r="N491" i="104"/>
  <c r="N495" i="104"/>
  <c r="N499" i="104"/>
  <c r="N503" i="104"/>
  <c r="N507" i="104"/>
  <c r="N66" i="104"/>
  <c r="N130" i="104"/>
  <c r="N194" i="104"/>
  <c r="N258" i="104"/>
  <c r="N322" i="104"/>
  <c r="N342" i="104"/>
  <c r="N74" i="104"/>
  <c r="N138" i="104"/>
  <c r="N202" i="104"/>
  <c r="N266" i="104"/>
  <c r="N330" i="104"/>
  <c r="N368" i="104"/>
  <c r="N400" i="104"/>
  <c r="N432" i="104"/>
  <c r="N464" i="104"/>
  <c r="N509" i="104"/>
  <c r="N14" i="104"/>
  <c r="N34" i="104"/>
  <c r="N98" i="104"/>
  <c r="N162" i="104"/>
  <c r="N226" i="104"/>
  <c r="N290" i="104"/>
  <c r="N348" i="104"/>
  <c r="N380" i="104"/>
  <c r="N412" i="104"/>
  <c r="N444" i="104"/>
  <c r="N476" i="104"/>
  <c r="N496" i="104"/>
  <c r="N504" i="104"/>
  <c r="N514" i="104"/>
  <c r="N518" i="104"/>
  <c r="N522" i="104"/>
  <c r="N526" i="104"/>
  <c r="N530" i="104"/>
  <c r="N534" i="104"/>
  <c r="N538" i="104"/>
  <c r="N542" i="104"/>
  <c r="N546" i="104"/>
  <c r="N550" i="104"/>
  <c r="N554" i="104"/>
  <c r="N558" i="104"/>
  <c r="N562" i="104"/>
  <c r="N566" i="104"/>
  <c r="N58" i="104"/>
  <c r="N42" i="104"/>
  <c r="N106" i="104"/>
  <c r="N170" i="104"/>
  <c r="N234" i="104"/>
  <c r="N298" i="104"/>
  <c r="N352" i="104"/>
  <c r="N384" i="104"/>
  <c r="N416" i="104"/>
  <c r="N448" i="104"/>
  <c r="N480" i="104"/>
  <c r="N6" i="104"/>
  <c r="N178" i="104"/>
  <c r="N306" i="104"/>
  <c r="N344" i="104"/>
  <c r="N468" i="104"/>
  <c r="N19" i="104"/>
  <c r="N154" i="104"/>
  <c r="N282" i="104"/>
  <c r="N372" i="104"/>
  <c r="N388" i="104"/>
  <c r="N424" i="104"/>
  <c r="N440" i="104"/>
  <c r="N492" i="104"/>
  <c r="N519" i="104"/>
  <c r="N525" i="104"/>
  <c r="N532" i="104"/>
  <c r="N551" i="104"/>
  <c r="N557" i="104"/>
  <c r="N564" i="104"/>
  <c r="N114" i="104"/>
  <c r="N242" i="104"/>
  <c r="N356" i="104"/>
  <c r="N392" i="104"/>
  <c r="N408" i="104"/>
  <c r="N460" i="104"/>
  <c r="N505" i="104"/>
  <c r="N513" i="104"/>
  <c r="N520" i="104"/>
  <c r="N539" i="104"/>
  <c r="N545" i="104"/>
  <c r="N552" i="104"/>
  <c r="N26" i="104"/>
  <c r="N122" i="104"/>
  <c r="N250" i="104"/>
  <c r="N360" i="104"/>
  <c r="N376" i="104"/>
  <c r="N428" i="104"/>
  <c r="N90" i="104"/>
  <c r="N218" i="104"/>
  <c r="N364" i="104"/>
  <c r="N497" i="104"/>
  <c r="N516" i="104"/>
  <c r="N535" i="104"/>
  <c r="N541" i="104"/>
  <c r="N548" i="104"/>
  <c r="N10" i="104"/>
  <c r="N338" i="104"/>
  <c r="N436" i="104"/>
  <c r="N515" i="104"/>
  <c r="N536" i="104"/>
  <c r="N556" i="104"/>
  <c r="N484" i="104"/>
  <c r="N146" i="104"/>
  <c r="N404" i="104"/>
  <c r="N452" i="104"/>
  <c r="N488" i="104"/>
  <c r="N508" i="104"/>
  <c r="N529" i="104"/>
  <c r="N540" i="104"/>
  <c r="N549" i="104"/>
  <c r="N560" i="104"/>
  <c r="N50" i="104"/>
  <c r="N274" i="104"/>
  <c r="N456" i="104"/>
  <c r="N561" i="104"/>
  <c r="N186" i="104"/>
  <c r="N493" i="104"/>
  <c r="N511" i="104"/>
  <c r="N521" i="104"/>
  <c r="N531" i="104"/>
  <c r="N210" i="104"/>
  <c r="N472" i="104"/>
  <c r="N500" i="104"/>
  <c r="N524" i="104"/>
  <c r="N544" i="104"/>
  <c r="N555" i="104"/>
  <c r="N565" i="104"/>
  <c r="N527" i="104"/>
  <c r="N553" i="104"/>
  <c r="N314" i="104"/>
  <c r="N533" i="104"/>
  <c r="N559" i="104"/>
  <c r="N501" i="104"/>
  <c r="N563" i="104"/>
  <c r="N547" i="104"/>
  <c r="N512" i="104"/>
  <c r="N82" i="104"/>
  <c r="N517" i="104"/>
  <c r="N523" i="104"/>
  <c r="N396" i="104"/>
  <c r="N528" i="104"/>
  <c r="N543" i="104"/>
  <c r="N537" i="104"/>
  <c r="E9" i="101"/>
  <c r="E8" i="101"/>
  <c r="C5" i="101"/>
  <c r="G8" i="101"/>
  <c r="C8" i="101"/>
  <c r="G6" i="101"/>
  <c r="C6" i="101"/>
  <c r="G4" i="101"/>
  <c r="I9" i="101"/>
  <c r="G7" i="101"/>
  <c r="E4" i="101"/>
  <c r="I9" i="98"/>
  <c r="H9" i="98"/>
  <c r="F15" i="9"/>
  <c r="D190" i="11"/>
  <c r="E9" i="98" l="1"/>
  <c r="C9" i="98"/>
  <c r="G9" i="98"/>
  <c r="G9" i="101"/>
  <c r="F49" i="105"/>
  <c r="F301" i="105"/>
  <c r="C49" i="105"/>
  <c r="C301" i="105"/>
  <c r="E14" i="4"/>
  <c r="D14" i="4"/>
  <c r="F4" i="64"/>
  <c r="F14" i="64"/>
  <c r="C14" i="64"/>
  <c r="D13" i="4"/>
  <c r="E13" i="4"/>
  <c r="D3" i="4"/>
  <c r="D267" i="14"/>
  <c r="G4" i="14"/>
  <c r="B267" i="14"/>
  <c r="H4" i="13"/>
  <c r="H267" i="14" l="1"/>
  <c r="I267" i="14"/>
  <c r="E7" i="91" l="1"/>
  <c r="E8" i="91"/>
  <c r="E9" i="91"/>
  <c r="E10" i="91"/>
  <c r="E11" i="91"/>
  <c r="E12" i="91"/>
  <c r="E13" i="91"/>
  <c r="E14" i="91"/>
  <c r="E15" i="91"/>
  <c r="E16" i="91"/>
  <c r="E17" i="91"/>
  <c r="B18" i="91"/>
  <c r="C18" i="91"/>
  <c r="D18" i="91"/>
  <c r="H130" i="13"/>
  <c r="H135" i="13"/>
  <c r="H142" i="13"/>
  <c r="H157" i="13"/>
  <c r="H162" i="13"/>
  <c r="H165" i="13"/>
  <c r="H169" i="13"/>
  <c r="H182" i="13"/>
  <c r="H224" i="13"/>
  <c r="H228" i="13"/>
  <c r="H231" i="13"/>
  <c r="H250" i="13"/>
  <c r="H262" i="13"/>
  <c r="D5" i="55" l="1"/>
  <c r="I232" i="2"/>
  <c r="H5" i="8"/>
  <c r="E4" i="55"/>
  <c r="D4" i="4"/>
  <c r="H4" i="7" l="1"/>
  <c r="H5" i="7"/>
  <c r="H6" i="7"/>
  <c r="H7" i="7"/>
  <c r="H8" i="7"/>
  <c r="H9" i="7"/>
  <c r="H10" i="7"/>
  <c r="H10" i="60"/>
  <c r="H6" i="60"/>
  <c r="H7" i="60"/>
  <c r="H8" i="60"/>
  <c r="H9" i="60"/>
  <c r="H11" i="60"/>
  <c r="B12" i="60"/>
  <c r="C9" i="60" s="1"/>
  <c r="I269" i="2"/>
  <c r="F10" i="9"/>
  <c r="E15" i="9"/>
  <c r="F190" i="11"/>
  <c r="F14" i="8"/>
  <c r="F12" i="60"/>
  <c r="F264" i="13"/>
  <c r="G264" i="13"/>
  <c r="C225" i="15" l="1"/>
  <c r="C226" i="15"/>
  <c r="C234" i="15"/>
  <c r="C242" i="15"/>
  <c r="C250" i="15"/>
  <c r="C258" i="15"/>
  <c r="C266" i="15"/>
  <c r="C254" i="15"/>
  <c r="C227" i="15"/>
  <c r="C235" i="15"/>
  <c r="C243" i="15"/>
  <c r="C251" i="15"/>
  <c r="C259" i="15"/>
  <c r="C246" i="15"/>
  <c r="C228" i="15"/>
  <c r="C236" i="15"/>
  <c r="C244" i="15"/>
  <c r="C252" i="15"/>
  <c r="C260" i="15"/>
  <c r="C230" i="15"/>
  <c r="C262" i="15"/>
  <c r="C229" i="15"/>
  <c r="C237" i="15"/>
  <c r="C245" i="15"/>
  <c r="C253" i="15"/>
  <c r="C261" i="15"/>
  <c r="C238" i="15"/>
  <c r="C231" i="15"/>
  <c r="C239" i="15"/>
  <c r="C247" i="15"/>
  <c r="C255" i="15"/>
  <c r="C263" i="15"/>
  <c r="C241" i="15"/>
  <c r="C232" i="15"/>
  <c r="C240" i="15"/>
  <c r="C248" i="15"/>
  <c r="C256" i="15"/>
  <c r="C264" i="15"/>
  <c r="C233" i="15"/>
  <c r="C249" i="15"/>
  <c r="C257" i="15"/>
  <c r="C265" i="15"/>
  <c r="G232" i="15"/>
  <c r="G240" i="15"/>
  <c r="G248" i="15"/>
  <c r="G256" i="15"/>
  <c r="G264" i="15"/>
  <c r="G244" i="15"/>
  <c r="G233" i="15"/>
  <c r="G241" i="15"/>
  <c r="G249" i="15"/>
  <c r="G257" i="15"/>
  <c r="G265" i="15"/>
  <c r="G260" i="15"/>
  <c r="G226" i="15"/>
  <c r="G234" i="15"/>
  <c r="G242" i="15"/>
  <c r="G250" i="15"/>
  <c r="G258" i="15"/>
  <c r="G266" i="15"/>
  <c r="G236" i="15"/>
  <c r="G252" i="15"/>
  <c r="G227" i="15"/>
  <c r="G235" i="15"/>
  <c r="G243" i="15"/>
  <c r="G251" i="15"/>
  <c r="G259" i="15"/>
  <c r="G228" i="15"/>
  <c r="G229" i="15"/>
  <c r="G237" i="15"/>
  <c r="G245" i="15"/>
  <c r="G253" i="15"/>
  <c r="G261" i="15"/>
  <c r="G231" i="15"/>
  <c r="G247" i="15"/>
  <c r="G263" i="15"/>
  <c r="G230" i="15"/>
  <c r="G238" i="15"/>
  <c r="G246" i="15"/>
  <c r="G254" i="15"/>
  <c r="G262" i="15"/>
  <c r="G239" i="15"/>
  <c r="G255" i="15"/>
  <c r="E233" i="15"/>
  <c r="E241" i="15"/>
  <c r="E249" i="15"/>
  <c r="E257" i="15"/>
  <c r="E265" i="15"/>
  <c r="E253" i="15"/>
  <c r="E226" i="15"/>
  <c r="E234" i="15"/>
  <c r="E242" i="15"/>
  <c r="E250" i="15"/>
  <c r="E258" i="15"/>
  <c r="E266" i="15"/>
  <c r="E261" i="15"/>
  <c r="E227" i="15"/>
  <c r="E235" i="15"/>
  <c r="E243" i="15"/>
  <c r="E251" i="15"/>
  <c r="E259" i="15"/>
  <c r="E229" i="15"/>
  <c r="E237" i="15"/>
  <c r="E245" i="15"/>
  <c r="E228" i="15"/>
  <c r="E236" i="15"/>
  <c r="E244" i="15"/>
  <c r="E252" i="15"/>
  <c r="E260" i="15"/>
  <c r="E230" i="15"/>
  <c r="E238" i="15"/>
  <c r="E246" i="15"/>
  <c r="E254" i="15"/>
  <c r="E262" i="15"/>
  <c r="E240" i="15"/>
  <c r="E256" i="15"/>
  <c r="E231" i="15"/>
  <c r="E239" i="15"/>
  <c r="E247" i="15"/>
  <c r="E255" i="15"/>
  <c r="E263" i="15"/>
  <c r="E232" i="15"/>
  <c r="E248" i="15"/>
  <c r="E264" i="15"/>
  <c r="H267" i="15"/>
  <c r="I267" i="15"/>
  <c r="G9" i="60"/>
  <c r="G4" i="60"/>
  <c r="G4" i="11"/>
  <c r="H190" i="11"/>
  <c r="C11" i="60"/>
  <c r="G187" i="11"/>
  <c r="G188" i="11"/>
  <c r="G189" i="11"/>
  <c r="E187" i="11"/>
  <c r="E188" i="11"/>
  <c r="E189" i="11"/>
  <c r="E8" i="11"/>
  <c r="E16" i="11"/>
  <c r="E24" i="11"/>
  <c r="E32" i="11"/>
  <c r="E40" i="11"/>
  <c r="E48" i="11"/>
  <c r="E56" i="11"/>
  <c r="E64" i="11"/>
  <c r="E72" i="11"/>
  <c r="E80" i="11"/>
  <c r="E88" i="11"/>
  <c r="E96" i="11"/>
  <c r="E104" i="11"/>
  <c r="E112" i="11"/>
  <c r="E120" i="11"/>
  <c r="E128" i="11"/>
  <c r="E136" i="11"/>
  <c r="E144" i="11"/>
  <c r="E152" i="11"/>
  <c r="E160" i="11"/>
  <c r="E168" i="11"/>
  <c r="E176" i="11"/>
  <c r="E184" i="11"/>
  <c r="E10" i="11"/>
  <c r="E26" i="11"/>
  <c r="E42" i="11"/>
  <c r="E58" i="11"/>
  <c r="E74" i="11"/>
  <c r="E90" i="11"/>
  <c r="E114" i="11"/>
  <c r="E130" i="11"/>
  <c r="E146" i="11"/>
  <c r="E9" i="11"/>
  <c r="E17" i="11"/>
  <c r="E25" i="11"/>
  <c r="E33" i="11"/>
  <c r="E41" i="11"/>
  <c r="E49" i="11"/>
  <c r="E57" i="11"/>
  <c r="E65" i="11"/>
  <c r="E73" i="11"/>
  <c r="E81" i="11"/>
  <c r="E89" i="11"/>
  <c r="E97" i="11"/>
  <c r="E105" i="11"/>
  <c r="E113" i="11"/>
  <c r="E121" i="11"/>
  <c r="E129" i="11"/>
  <c r="E137" i="11"/>
  <c r="E145" i="11"/>
  <c r="E153" i="11"/>
  <c r="E161" i="11"/>
  <c r="E169" i="11"/>
  <c r="E177" i="11"/>
  <c r="E185" i="11"/>
  <c r="E18" i="11"/>
  <c r="E34" i="11"/>
  <c r="E50" i="11"/>
  <c r="E66" i="11"/>
  <c r="E82" i="11"/>
  <c r="E98" i="11"/>
  <c r="E106" i="11"/>
  <c r="E122" i="11"/>
  <c r="E138" i="11"/>
  <c r="E154" i="11"/>
  <c r="E162" i="11"/>
  <c r="E170" i="11"/>
  <c r="E178" i="11"/>
  <c r="E186" i="11"/>
  <c r="E78" i="11"/>
  <c r="E182" i="11"/>
  <c r="E11" i="11"/>
  <c r="E19" i="11"/>
  <c r="E27" i="11"/>
  <c r="E35" i="11"/>
  <c r="E43" i="11"/>
  <c r="E51" i="11"/>
  <c r="E59" i="11"/>
  <c r="E67" i="11"/>
  <c r="E75" i="11"/>
  <c r="E83" i="11"/>
  <c r="E91" i="11"/>
  <c r="E99" i="11"/>
  <c r="E107" i="11"/>
  <c r="E115" i="11"/>
  <c r="E123" i="11"/>
  <c r="E131" i="11"/>
  <c r="E139" i="11"/>
  <c r="E147" i="11"/>
  <c r="E155" i="11"/>
  <c r="E163" i="11"/>
  <c r="E171" i="11"/>
  <c r="E179" i="11"/>
  <c r="E22" i="11"/>
  <c r="E38" i="11"/>
  <c r="E62" i="11"/>
  <c r="E94" i="11"/>
  <c r="E110" i="11"/>
  <c r="E134" i="11"/>
  <c r="E158" i="11"/>
  <c r="E4" i="11"/>
  <c r="E12" i="11"/>
  <c r="E20" i="11"/>
  <c r="E28" i="11"/>
  <c r="E36" i="11"/>
  <c r="E44" i="11"/>
  <c r="E52" i="11"/>
  <c r="E60" i="11"/>
  <c r="E68" i="11"/>
  <c r="E76" i="11"/>
  <c r="E84" i="11"/>
  <c r="E92" i="11"/>
  <c r="E100" i="11"/>
  <c r="E108" i="11"/>
  <c r="E116" i="11"/>
  <c r="E124" i="11"/>
  <c r="E132" i="11"/>
  <c r="E140" i="11"/>
  <c r="E148" i="11"/>
  <c r="E156" i="11"/>
  <c r="E164" i="11"/>
  <c r="E172" i="11"/>
  <c r="E180" i="11"/>
  <c r="E6" i="11"/>
  <c r="E30" i="11"/>
  <c r="E54" i="11"/>
  <c r="E86" i="11"/>
  <c r="E118" i="11"/>
  <c r="E142" i="11"/>
  <c r="E166" i="11"/>
  <c r="E5" i="11"/>
  <c r="E13" i="11"/>
  <c r="E21" i="11"/>
  <c r="E29" i="11"/>
  <c r="E37" i="11"/>
  <c r="E45" i="11"/>
  <c r="E53" i="11"/>
  <c r="E61" i="11"/>
  <c r="E69" i="11"/>
  <c r="E77" i="11"/>
  <c r="E85" i="11"/>
  <c r="E93" i="11"/>
  <c r="E101" i="11"/>
  <c r="E109" i="11"/>
  <c r="E117" i="11"/>
  <c r="E125" i="11"/>
  <c r="E133" i="11"/>
  <c r="E141" i="11"/>
  <c r="E149" i="11"/>
  <c r="E157" i="11"/>
  <c r="E165" i="11"/>
  <c r="E173" i="11"/>
  <c r="E181" i="11"/>
  <c r="E14" i="11"/>
  <c r="E46" i="11"/>
  <c r="E70" i="11"/>
  <c r="E102" i="11"/>
  <c r="E126" i="11"/>
  <c r="E150" i="11"/>
  <c r="E174" i="11"/>
  <c r="E39" i="11"/>
  <c r="E103" i="11"/>
  <c r="E167" i="11"/>
  <c r="E7" i="11"/>
  <c r="E47" i="11"/>
  <c r="E111" i="11"/>
  <c r="E175" i="11"/>
  <c r="E183" i="11"/>
  <c r="E71" i="11"/>
  <c r="E55" i="11"/>
  <c r="E119" i="11"/>
  <c r="E151" i="11"/>
  <c r="E159" i="11"/>
  <c r="E63" i="11"/>
  <c r="E127" i="11"/>
  <c r="E135" i="11"/>
  <c r="E87" i="11"/>
  <c r="E31" i="11"/>
  <c r="E15" i="11"/>
  <c r="E79" i="11"/>
  <c r="E143" i="11"/>
  <c r="E23" i="11"/>
  <c r="E95" i="11"/>
  <c r="G224" i="15"/>
  <c r="G225" i="15"/>
  <c r="E224" i="15"/>
  <c r="E225" i="15"/>
  <c r="C220" i="15"/>
  <c r="C224" i="15"/>
  <c r="G11" i="60"/>
  <c r="G182" i="11"/>
  <c r="C8" i="60"/>
  <c r="G8" i="60"/>
  <c r="C7" i="60"/>
  <c r="G7" i="60"/>
  <c r="C223" i="15"/>
  <c r="C6" i="60"/>
  <c r="G6" i="60"/>
  <c r="C5" i="60"/>
  <c r="G5" i="60"/>
  <c r="C10" i="60"/>
  <c r="G10" i="60"/>
  <c r="G222" i="15"/>
  <c r="C222" i="15"/>
  <c r="C221" i="15"/>
  <c r="G220" i="15"/>
  <c r="G221" i="15"/>
  <c r="G223" i="15"/>
  <c r="G186" i="11"/>
  <c r="G185" i="11"/>
  <c r="G184" i="11"/>
  <c r="G183" i="11"/>
  <c r="B264" i="13" l="1"/>
  <c r="D264" i="13"/>
  <c r="D266" i="13" s="1"/>
  <c r="H184" i="13"/>
  <c r="B274" i="2"/>
  <c r="C274" i="2"/>
  <c r="I92" i="2"/>
  <c r="I93" i="2"/>
  <c r="I94" i="2"/>
  <c r="I95" i="2"/>
  <c r="I96" i="2"/>
  <c r="I97" i="2"/>
  <c r="I98" i="2"/>
  <c r="I99" i="2"/>
  <c r="I100" i="2"/>
  <c r="I13" i="2"/>
  <c r="I101" i="2"/>
  <c r="I102" i="2"/>
  <c r="I103" i="2"/>
  <c r="I104" i="2"/>
  <c r="I105" i="2"/>
  <c r="I230" i="2"/>
  <c r="I106" i="2"/>
  <c r="I107" i="2"/>
  <c r="I108" i="2"/>
  <c r="I59" i="2"/>
  <c r="I109" i="2"/>
  <c r="I244" i="2"/>
  <c r="I110" i="2"/>
  <c r="I214" i="2"/>
  <c r="I111" i="2"/>
  <c r="I112" i="2"/>
  <c r="I58" i="2"/>
  <c r="I113" i="2"/>
  <c r="I114" i="2"/>
  <c r="I55" i="2"/>
  <c r="I115" i="2"/>
  <c r="I116" i="2"/>
  <c r="I65" i="2"/>
  <c r="I61" i="2"/>
  <c r="I117" i="2"/>
  <c r="I50" i="2"/>
  <c r="I256" i="2"/>
  <c r="I33" i="2"/>
  <c r="I118" i="2"/>
  <c r="I119" i="2"/>
  <c r="I242" i="2"/>
  <c r="I120" i="2"/>
  <c r="I121" i="2"/>
  <c r="I122" i="2"/>
  <c r="I15" i="2"/>
  <c r="I19" i="2"/>
  <c r="I123" i="2"/>
  <c r="I124" i="2"/>
  <c r="I125" i="2"/>
  <c r="I126" i="2"/>
  <c r="I127" i="2"/>
  <c r="I128" i="2"/>
  <c r="I129" i="2"/>
  <c r="I130" i="2"/>
  <c r="I131" i="2"/>
  <c r="I132" i="2"/>
  <c r="I20" i="2"/>
  <c r="I133" i="2"/>
  <c r="I134" i="2"/>
  <c r="I135" i="2"/>
  <c r="I136" i="2"/>
  <c r="I137" i="2"/>
  <c r="I12" i="2"/>
  <c r="I257" i="2"/>
  <c r="I138" i="2"/>
  <c r="I139" i="2"/>
  <c r="I79" i="2"/>
  <c r="I140" i="2"/>
  <c r="I141" i="2"/>
  <c r="I249" i="2"/>
  <c r="I142" i="2"/>
  <c r="I143" i="2"/>
  <c r="I144" i="2"/>
  <c r="I145" i="2"/>
  <c r="I146" i="2"/>
  <c r="I39" i="2"/>
  <c r="I147" i="2"/>
  <c r="I261" i="2"/>
  <c r="I64" i="2"/>
  <c r="I23" i="2"/>
  <c r="I51" i="2"/>
  <c r="I270" i="2"/>
  <c r="I148" i="2"/>
  <c r="I149" i="2"/>
  <c r="I150" i="2"/>
  <c r="I151" i="2"/>
  <c r="I226" i="2"/>
  <c r="I152" i="2"/>
  <c r="I153" i="2"/>
  <c r="I154" i="2"/>
  <c r="I27" i="2"/>
  <c r="I266" i="2"/>
  <c r="I155" i="2"/>
  <c r="I156" i="2"/>
  <c r="I157" i="2"/>
  <c r="I229" i="2"/>
  <c r="I253" i="2"/>
  <c r="I158" i="2"/>
  <c r="I264" i="2"/>
  <c r="I159" i="2"/>
  <c r="I160" i="2"/>
  <c r="I161" i="2"/>
  <c r="I35" i="2"/>
  <c r="I22" i="2"/>
  <c r="I162" i="2"/>
  <c r="I231" i="2"/>
  <c r="I85" i="2"/>
  <c r="I62" i="2"/>
  <c r="I251" i="2"/>
  <c r="I240" i="2"/>
  <c r="I163" i="2"/>
  <c r="I164" i="2"/>
  <c r="I165" i="2"/>
  <c r="I48" i="2"/>
  <c r="I222" i="2"/>
  <c r="I57" i="2"/>
  <c r="I247" i="2"/>
  <c r="I166" i="2"/>
  <c r="I228" i="2"/>
  <c r="I167" i="2"/>
  <c r="I215" i="2"/>
  <c r="I56" i="2"/>
  <c r="I168" i="2"/>
  <c r="I169" i="2"/>
  <c r="I88" i="2"/>
  <c r="I170" i="2"/>
  <c r="I76" i="2"/>
  <c r="I265" i="2"/>
  <c r="I38" i="2"/>
  <c r="I47" i="2"/>
  <c r="I54" i="2"/>
  <c r="I30" i="2"/>
  <c r="I43" i="2"/>
  <c r="I80" i="2"/>
  <c r="I255" i="2"/>
  <c r="I171" i="2"/>
  <c r="I172" i="2"/>
  <c r="I52" i="2"/>
  <c r="I173" i="2"/>
  <c r="I174" i="2"/>
  <c r="I225" i="2"/>
  <c r="I90" i="2"/>
  <c r="I175" i="2"/>
  <c r="I176" i="2"/>
  <c r="I177" i="2"/>
  <c r="I14" i="2"/>
  <c r="I73" i="2"/>
  <c r="I24" i="2"/>
  <c r="I273" i="2"/>
  <c r="I178" i="2"/>
  <c r="I89" i="2"/>
  <c r="I179" i="2"/>
  <c r="I180" i="2"/>
  <c r="I243" i="2"/>
  <c r="I181" i="2"/>
  <c r="I67" i="2"/>
  <c r="I254" i="2"/>
  <c r="I258" i="2"/>
  <c r="I233" i="2"/>
  <c r="I182" i="2"/>
  <c r="I220" i="2"/>
  <c r="I183" i="2"/>
  <c r="I184" i="2"/>
  <c r="I185" i="2"/>
  <c r="I186" i="2"/>
  <c r="I187" i="2"/>
  <c r="I188" i="2"/>
  <c r="I77" i="2"/>
  <c r="I189" i="2"/>
  <c r="I69" i="2"/>
  <c r="I218" i="2"/>
  <c r="I241" i="2"/>
  <c r="I234" i="2"/>
  <c r="I17" i="2"/>
  <c r="I60" i="2"/>
  <c r="I53" i="2"/>
  <c r="I41" i="2"/>
  <c r="I224" i="2"/>
  <c r="I236" i="2"/>
  <c r="I86" i="2"/>
  <c r="I87" i="2"/>
  <c r="I190" i="2"/>
  <c r="I191" i="2"/>
  <c r="I237" i="2"/>
  <c r="I267" i="2"/>
  <c r="I192" i="2"/>
  <c r="I193" i="2"/>
  <c r="I194" i="2"/>
  <c r="I272" i="2"/>
  <c r="I28" i="2"/>
  <c r="I195" i="2"/>
  <c r="I196" i="2"/>
  <c r="I197" i="2"/>
  <c r="I74" i="2"/>
  <c r="I45" i="2"/>
  <c r="I66" i="2"/>
  <c r="I198" i="2"/>
  <c r="I199" i="2"/>
  <c r="I75" i="2"/>
  <c r="I216" i="2"/>
  <c r="I246" i="2"/>
  <c r="I217" i="2"/>
  <c r="I200" i="2"/>
  <c r="I71" i="2"/>
  <c r="I201" i="2"/>
  <c r="I16" i="2"/>
  <c r="I259" i="2"/>
  <c r="I202" i="2"/>
  <c r="I49" i="2"/>
  <c r="I25" i="2"/>
  <c r="I70" i="2"/>
  <c r="I78" i="2"/>
  <c r="I31" i="2"/>
  <c r="I81" i="2"/>
  <c r="I238" i="2"/>
  <c r="I83" i="2"/>
  <c r="I63" i="2"/>
  <c r="I82" i="2"/>
  <c r="I239" i="2"/>
  <c r="I227" i="2"/>
  <c r="I262" i="2"/>
  <c r="I235" i="2"/>
  <c r="I203" i="2"/>
  <c r="I250" i="2"/>
  <c r="I29" i="2"/>
  <c r="I204" i="2"/>
  <c r="I260" i="2"/>
  <c r="I11" i="2"/>
  <c r="I221" i="2"/>
  <c r="I205" i="2"/>
  <c r="I268" i="2"/>
  <c r="I206" i="2"/>
  <c r="I46" i="2"/>
  <c r="I32" i="2"/>
  <c r="I72" i="2"/>
  <c r="I37" i="2"/>
  <c r="I44" i="2"/>
  <c r="I207" i="2"/>
  <c r="I208" i="2"/>
  <c r="I36" i="2"/>
  <c r="I68" i="2"/>
  <c r="I219" i="2"/>
  <c r="I42" i="2"/>
  <c r="I18" i="2"/>
  <c r="I248" i="2"/>
  <c r="I26" i="2"/>
  <c r="I209" i="2"/>
  <c r="I210" i="2"/>
  <c r="I271" i="2"/>
  <c r="I40" i="2"/>
  <c r="I223" i="2"/>
  <c r="I245" i="2"/>
  <c r="I252" i="2"/>
  <c r="I34" i="2"/>
  <c r="I211" i="2"/>
  <c r="I212" i="2"/>
  <c r="I213" i="2"/>
  <c r="I84" i="2"/>
  <c r="I263" i="2"/>
  <c r="I91" i="2"/>
  <c r="D21" i="2"/>
  <c r="D20" i="2"/>
  <c r="D27" i="2"/>
  <c r="D29" i="2"/>
  <c r="D30" i="2"/>
  <c r="D31" i="2"/>
  <c r="D32" i="2"/>
  <c r="D33" i="2"/>
  <c r="D34" i="2"/>
  <c r="D35" i="2"/>
  <c r="D24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17" i="2"/>
  <c r="D49" i="2"/>
  <c r="D50" i="2"/>
  <c r="D51" i="2"/>
  <c r="D52" i="2"/>
  <c r="D53" i="2"/>
  <c r="D54" i="2"/>
  <c r="D55" i="2"/>
  <c r="D56" i="2"/>
  <c r="D57" i="2"/>
  <c r="D58" i="2"/>
  <c r="D59" i="2"/>
  <c r="D60" i="2"/>
  <c r="D13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19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5" i="2"/>
  <c r="D119" i="2"/>
  <c r="D120" i="2"/>
  <c r="D121" i="2"/>
  <c r="D273" i="2"/>
  <c r="D122" i="2"/>
  <c r="D123" i="2"/>
  <c r="D124" i="2"/>
  <c r="D125" i="2"/>
  <c r="D126" i="2"/>
  <c r="D127" i="2"/>
  <c r="D16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8" i="2"/>
  <c r="D145" i="2"/>
  <c r="D146" i="2"/>
  <c r="D147" i="2"/>
  <c r="D148" i="2"/>
  <c r="D149" i="2"/>
  <c r="D150" i="2"/>
  <c r="D151" i="2"/>
  <c r="D152" i="2"/>
  <c r="D153" i="2"/>
  <c r="D154" i="2"/>
  <c r="D11" i="2"/>
  <c r="D12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23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272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1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6" i="2"/>
  <c r="D271" i="2"/>
  <c r="D25" i="2"/>
  <c r="D22" i="2"/>
  <c r="D28" i="2"/>
  <c r="I185" i="14"/>
  <c r="H185" i="14"/>
  <c r="D274" i="2" l="1"/>
  <c r="F3" i="9" l="1"/>
  <c r="B4" i="2"/>
  <c r="C4" i="2"/>
  <c r="H26" i="14"/>
  <c r="I26" i="14"/>
  <c r="H33" i="14"/>
  <c r="I33" i="14"/>
  <c r="H18" i="14"/>
  <c r="I18" i="14"/>
  <c r="H92" i="14"/>
  <c r="I92" i="14"/>
  <c r="H14" i="14"/>
  <c r="I14" i="14"/>
  <c r="H110" i="14"/>
  <c r="I110" i="14"/>
  <c r="H5" i="14"/>
  <c r="I5" i="14"/>
  <c r="H65" i="14"/>
  <c r="I65" i="14"/>
  <c r="H187" i="14"/>
  <c r="I187" i="14"/>
  <c r="H106" i="14"/>
  <c r="I106" i="14"/>
  <c r="H64" i="14"/>
  <c r="I64" i="14"/>
  <c r="H95" i="14"/>
  <c r="H53" i="14"/>
  <c r="I53" i="14"/>
  <c r="H24" i="14"/>
  <c r="I24" i="14"/>
  <c r="H113" i="14"/>
  <c r="I113" i="14"/>
  <c r="H235" i="14"/>
  <c r="I235" i="14"/>
  <c r="H112" i="14"/>
  <c r="I112" i="14"/>
  <c r="H118" i="14"/>
  <c r="I118" i="14"/>
  <c r="H86" i="14"/>
  <c r="I86" i="14"/>
  <c r="H158" i="14"/>
  <c r="I158" i="14"/>
  <c r="I160" i="14"/>
  <c r="H67" i="14"/>
  <c r="I67" i="14"/>
  <c r="H60" i="14"/>
  <c r="I60" i="14"/>
  <c r="H52" i="14"/>
  <c r="I52" i="14"/>
  <c r="H72" i="14"/>
  <c r="I72" i="14"/>
  <c r="H37" i="14"/>
  <c r="I37" i="14"/>
  <c r="H107" i="14"/>
  <c r="I107" i="14"/>
  <c r="H157" i="14"/>
  <c r="I157" i="14"/>
  <c r="H91" i="14"/>
  <c r="I91" i="14"/>
  <c r="H245" i="14"/>
  <c r="I245" i="14"/>
  <c r="H122" i="14"/>
  <c r="I122" i="14"/>
  <c r="H63" i="14"/>
  <c r="I63" i="14"/>
  <c r="H125" i="14"/>
  <c r="I125" i="14"/>
  <c r="H136" i="14"/>
  <c r="I136" i="14"/>
  <c r="H69" i="14"/>
  <c r="H57" i="14"/>
  <c r="H62" i="14"/>
  <c r="I62" i="14"/>
  <c r="H130" i="14"/>
  <c r="I130" i="14"/>
  <c r="H44" i="14"/>
  <c r="H184" i="14"/>
  <c r="I184" i="14"/>
  <c r="H189" i="14"/>
  <c r="I189" i="14"/>
  <c r="H210" i="14"/>
  <c r="I210" i="14"/>
  <c r="H96" i="14"/>
  <c r="I96" i="14"/>
  <c r="H131" i="14"/>
  <c r="H94" i="14"/>
  <c r="I94" i="14"/>
  <c r="H141" i="14"/>
  <c r="I141" i="14"/>
  <c r="H212" i="14"/>
  <c r="I212" i="14"/>
  <c r="H75" i="14"/>
  <c r="I75" i="14"/>
  <c r="I71" i="14"/>
  <c r="H196" i="14"/>
  <c r="I196" i="14"/>
  <c r="H121" i="14"/>
  <c r="I121" i="14"/>
  <c r="H39" i="14"/>
  <c r="I39" i="14"/>
  <c r="H151" i="14"/>
  <c r="I151" i="14"/>
  <c r="H93" i="14"/>
  <c r="I93" i="14"/>
  <c r="H188" i="14"/>
  <c r="I188" i="14"/>
  <c r="H252" i="14"/>
  <c r="H148" i="14"/>
  <c r="I148" i="14"/>
  <c r="H111" i="14"/>
  <c r="I111" i="14"/>
  <c r="I77" i="14"/>
  <c r="H115" i="14"/>
  <c r="I115" i="14"/>
  <c r="H124" i="14"/>
  <c r="I124" i="14"/>
  <c r="H182" i="14"/>
  <c r="I182" i="14"/>
  <c r="H234" i="14"/>
  <c r="I234" i="14"/>
  <c r="H35" i="14"/>
  <c r="I35" i="14"/>
  <c r="H73" i="14"/>
  <c r="I73" i="14"/>
  <c r="H51" i="14"/>
  <c r="I51" i="14"/>
  <c r="H32" i="14"/>
  <c r="I32" i="14"/>
  <c r="H206" i="14"/>
  <c r="I206" i="14"/>
  <c r="H152" i="14"/>
  <c r="I152" i="14"/>
  <c r="H228" i="14"/>
  <c r="H140" i="14"/>
  <c r="I140" i="14"/>
  <c r="H8" i="14"/>
  <c r="I8" i="14"/>
  <c r="H88" i="14"/>
  <c r="I88" i="14"/>
  <c r="H40" i="14"/>
  <c r="I40" i="14"/>
  <c r="H49" i="14"/>
  <c r="I49" i="14"/>
  <c r="H214" i="14"/>
  <c r="I214" i="14"/>
  <c r="H162" i="14"/>
  <c r="I162" i="14"/>
  <c r="H138" i="14"/>
  <c r="I138" i="14"/>
  <c r="H213" i="14"/>
  <c r="I213" i="14"/>
  <c r="H15" i="14"/>
  <c r="I15" i="14"/>
  <c r="H163" i="14"/>
  <c r="I163" i="14"/>
  <c r="H103" i="14"/>
  <c r="I103" i="14"/>
  <c r="H150" i="14"/>
  <c r="I150" i="14"/>
  <c r="H203" i="14"/>
  <c r="I203" i="14"/>
  <c r="H54" i="14"/>
  <c r="I54" i="14"/>
  <c r="H247" i="14"/>
  <c r="H169" i="14"/>
  <c r="I169" i="14"/>
  <c r="H79" i="14"/>
  <c r="I79" i="14"/>
  <c r="H102" i="14"/>
  <c r="I102" i="14"/>
  <c r="H241" i="14"/>
  <c r="I241" i="14"/>
  <c r="H135" i="14"/>
  <c r="H227" i="14"/>
  <c r="I227" i="14"/>
  <c r="H30" i="14"/>
  <c r="I30" i="14"/>
  <c r="H177" i="14"/>
  <c r="I177" i="14"/>
  <c r="H76" i="14"/>
  <c r="I76" i="14"/>
  <c r="H180" i="14"/>
  <c r="I180" i="14"/>
  <c r="H114" i="14"/>
  <c r="I114" i="14"/>
  <c r="H98" i="14"/>
  <c r="I98" i="14"/>
  <c r="H143" i="14"/>
  <c r="I143" i="14"/>
  <c r="H137" i="14"/>
  <c r="I137" i="14"/>
  <c r="H22" i="14"/>
  <c r="I22" i="14"/>
  <c r="H174" i="14"/>
  <c r="I174" i="14"/>
  <c r="H12" i="14"/>
  <c r="I12" i="14"/>
  <c r="H66" i="14"/>
  <c r="I66" i="14"/>
  <c r="H87" i="14"/>
  <c r="I87" i="14"/>
  <c r="H186" i="14"/>
  <c r="I186" i="14"/>
  <c r="H28" i="14"/>
  <c r="I28" i="14"/>
  <c r="H16" i="14"/>
  <c r="I16" i="14"/>
  <c r="H59" i="14"/>
  <c r="I59" i="14"/>
  <c r="H190" i="14"/>
  <c r="I190" i="14"/>
  <c r="H81" i="14"/>
  <c r="I81" i="14"/>
  <c r="H232" i="14"/>
  <c r="I232" i="14"/>
  <c r="H198" i="14"/>
  <c r="I198" i="14"/>
  <c r="H104" i="14"/>
  <c r="I104" i="14"/>
  <c r="H21" i="14"/>
  <c r="I21" i="14"/>
  <c r="H123" i="14"/>
  <c r="I123" i="14"/>
  <c r="H17" i="14"/>
  <c r="I17" i="14"/>
  <c r="H178" i="14"/>
  <c r="I178" i="14"/>
  <c r="H239" i="14"/>
  <c r="I239" i="14"/>
  <c r="H47" i="14"/>
  <c r="I47" i="14"/>
  <c r="H191" i="14"/>
  <c r="I191" i="14"/>
  <c r="H197" i="14"/>
  <c r="I197" i="14"/>
  <c r="H31" i="14"/>
  <c r="I31" i="14"/>
  <c r="H85" i="14"/>
  <c r="I85" i="14"/>
  <c r="H156" i="14"/>
  <c r="I156" i="14"/>
  <c r="H97" i="14"/>
  <c r="I97" i="14"/>
  <c r="H230" i="14"/>
  <c r="I230" i="14"/>
  <c r="H108" i="14"/>
  <c r="I108" i="14"/>
  <c r="H195" i="14"/>
  <c r="I195" i="14"/>
  <c r="H84" i="14"/>
  <c r="I84" i="14"/>
  <c r="H149" i="14"/>
  <c r="I149" i="14"/>
  <c r="H211" i="14"/>
  <c r="I211" i="14"/>
  <c r="H181" i="14"/>
  <c r="H204" i="14"/>
  <c r="I204" i="14"/>
  <c r="H127" i="14"/>
  <c r="I127" i="14"/>
  <c r="H238" i="14"/>
  <c r="H78" i="14"/>
  <c r="I78" i="14"/>
  <c r="H42" i="14"/>
  <c r="I42" i="14"/>
  <c r="H109" i="14"/>
  <c r="I109" i="14"/>
  <c r="H100" i="14"/>
  <c r="I100" i="14"/>
  <c r="H207" i="14"/>
  <c r="I207" i="14"/>
  <c r="H161" i="14"/>
  <c r="I161" i="14"/>
  <c r="H46" i="14"/>
  <c r="I46" i="14"/>
  <c r="H179" i="14"/>
  <c r="I179" i="14"/>
  <c r="H176" i="14"/>
  <c r="I176" i="14"/>
  <c r="H9" i="14"/>
  <c r="I9" i="14"/>
  <c r="H166" i="14"/>
  <c r="I166" i="14"/>
  <c r="H165" i="14"/>
  <c r="I165" i="14"/>
  <c r="H145" i="14"/>
  <c r="I145" i="14"/>
  <c r="H11" i="14"/>
  <c r="I11" i="14"/>
  <c r="H249" i="14"/>
  <c r="I249" i="14"/>
  <c r="H58" i="14"/>
  <c r="H233" i="14"/>
  <c r="I233" i="14"/>
  <c r="H133" i="14"/>
  <c r="I133" i="14"/>
  <c r="H23" i="14"/>
  <c r="I23" i="14"/>
  <c r="H159" i="14"/>
  <c r="I159" i="14"/>
  <c r="H229" i="14"/>
  <c r="I229" i="14"/>
  <c r="H153" i="14"/>
  <c r="I153" i="14"/>
  <c r="H99" i="14"/>
  <c r="I99" i="14"/>
  <c r="H29" i="14"/>
  <c r="I29" i="14"/>
  <c r="H221" i="14"/>
  <c r="I221" i="14"/>
  <c r="H128" i="14"/>
  <c r="I128" i="14"/>
  <c r="H105" i="14"/>
  <c r="I105" i="14"/>
  <c r="H200" i="14"/>
  <c r="I200" i="14"/>
  <c r="H120" i="14"/>
  <c r="I120" i="14"/>
  <c r="H255" i="14"/>
  <c r="H36" i="14"/>
  <c r="I36" i="14"/>
  <c r="H101" i="14"/>
  <c r="I101" i="14"/>
  <c r="H231" i="14"/>
  <c r="I231" i="14"/>
  <c r="H144" i="14"/>
  <c r="I144" i="14"/>
  <c r="H201" i="14"/>
  <c r="I201" i="14"/>
  <c r="H222" i="14"/>
  <c r="I222" i="14"/>
  <c r="H173" i="14"/>
  <c r="I173" i="14"/>
  <c r="H7" i="14"/>
  <c r="I7" i="14"/>
  <c r="H220" i="14"/>
  <c r="I220" i="14"/>
  <c r="H10" i="14"/>
  <c r="I10" i="14"/>
  <c r="H199" i="14"/>
  <c r="I199" i="14"/>
  <c r="H117" i="14"/>
  <c r="I117" i="14"/>
  <c r="H132" i="14"/>
  <c r="I132" i="14"/>
  <c r="H193" i="14"/>
  <c r="I193" i="14"/>
  <c r="H242" i="14"/>
  <c r="I242" i="14"/>
  <c r="H168" i="14"/>
  <c r="I168" i="14"/>
  <c r="H216" i="14"/>
  <c r="I216" i="14"/>
  <c r="I254" i="14"/>
  <c r="H183" i="14"/>
  <c r="I183" i="14"/>
  <c r="H129" i="14"/>
  <c r="I129" i="14"/>
  <c r="H139" i="14"/>
  <c r="I139" i="14"/>
  <c r="H142" i="14"/>
  <c r="I142" i="14"/>
  <c r="H208" i="14"/>
  <c r="I208" i="14"/>
  <c r="H237" i="14"/>
  <c r="I237" i="14"/>
  <c r="H175" i="14"/>
  <c r="I175" i="14"/>
  <c r="H215" i="14"/>
  <c r="I215" i="14"/>
  <c r="H209" i="14"/>
  <c r="I209" i="14"/>
  <c r="H38" i="14"/>
  <c r="I38" i="14"/>
  <c r="H218" i="14"/>
  <c r="I218" i="14"/>
  <c r="H223" i="14"/>
  <c r="I223" i="14"/>
  <c r="H126" i="14"/>
  <c r="I126" i="14"/>
  <c r="H260" i="14"/>
  <c r="H116" i="14"/>
  <c r="I116" i="14"/>
  <c r="H147" i="14"/>
  <c r="I147" i="14"/>
  <c r="H4" i="14"/>
  <c r="I4" i="14"/>
  <c r="H217" i="14"/>
  <c r="I217" i="14"/>
  <c r="H68" i="14"/>
  <c r="I68" i="14"/>
  <c r="H192" i="14"/>
  <c r="I192" i="14"/>
  <c r="H219" i="14"/>
  <c r="I219" i="14"/>
  <c r="H202" i="14"/>
  <c r="I202" i="14"/>
  <c r="H224" i="14"/>
  <c r="I224" i="14"/>
  <c r="H225" i="14"/>
  <c r="H41" i="14"/>
  <c r="I41" i="14"/>
  <c r="I155" i="14"/>
  <c r="H205" i="14"/>
  <c r="I205" i="14"/>
  <c r="H20" i="14"/>
  <c r="I20" i="14"/>
  <c r="I13" i="14"/>
  <c r="I27" i="14"/>
  <c r="H226" i="14"/>
  <c r="H146" i="14"/>
  <c r="I146" i="14"/>
  <c r="H80" i="14"/>
  <c r="I80" i="14"/>
  <c r="H34" i="14"/>
  <c r="I34" i="14"/>
  <c r="H46" i="13"/>
  <c r="H50" i="13"/>
  <c r="H77" i="13"/>
  <c r="H60" i="13"/>
  <c r="H61" i="13"/>
  <c r="H69" i="13"/>
  <c r="H24" i="13"/>
  <c r="H261" i="13"/>
  <c r="H73" i="13"/>
  <c r="H88" i="13"/>
  <c r="H251" i="13"/>
  <c r="H196" i="13"/>
  <c r="H239" i="13"/>
  <c r="H90" i="13"/>
  <c r="H95" i="13"/>
  <c r="H115" i="13"/>
  <c r="H119" i="13"/>
  <c r="E162" i="13"/>
  <c r="C227" i="13"/>
  <c r="H6" i="8"/>
  <c r="H7" i="8"/>
  <c r="H8" i="8"/>
  <c r="H9" i="8"/>
  <c r="H10" i="8"/>
  <c r="H11" i="8"/>
  <c r="F13" i="64"/>
  <c r="C13" i="64"/>
  <c r="F12" i="64"/>
  <c r="C12" i="64"/>
  <c r="F11" i="64"/>
  <c r="C11" i="64"/>
  <c r="F10" i="64"/>
  <c r="C10" i="64"/>
  <c r="F9" i="64"/>
  <c r="C9" i="64"/>
  <c r="F8" i="64"/>
  <c r="C8" i="64"/>
  <c r="F7" i="64"/>
  <c r="C7" i="64"/>
  <c r="F6" i="64"/>
  <c r="C6" i="64"/>
  <c r="F5" i="64"/>
  <c r="C5" i="64"/>
  <c r="C4" i="64"/>
  <c r="C15" i="64" l="1"/>
  <c r="D4" i="2"/>
  <c r="F15" i="64"/>
  <c r="C221" i="13"/>
  <c r="C203" i="13"/>
  <c r="C260" i="13"/>
  <c r="C44" i="13"/>
  <c r="C136" i="13"/>
  <c r="C48" i="13"/>
  <c r="C263" i="13"/>
  <c r="C63" i="13"/>
  <c r="C68" i="13"/>
  <c r="C238" i="13"/>
  <c r="C261" i="13"/>
  <c r="C131" i="13"/>
  <c r="C142" i="13"/>
  <c r="C13" i="13"/>
  <c r="C16" i="13"/>
  <c r="C107" i="13"/>
  <c r="C160" i="13"/>
  <c r="C86" i="13"/>
  <c r="C37" i="13"/>
  <c r="C240" i="13"/>
  <c r="C192" i="13"/>
  <c r="C96" i="13"/>
  <c r="C246" i="13"/>
  <c r="C231" i="13"/>
  <c r="C118" i="13"/>
  <c r="C28" i="13"/>
  <c r="C156" i="13"/>
  <c r="C89" i="13"/>
  <c r="C21" i="13"/>
  <c r="C50" i="13"/>
  <c r="C102" i="13"/>
  <c r="C10" i="13"/>
  <c r="C237" i="13"/>
  <c r="C20" i="13"/>
  <c r="C155" i="13"/>
  <c r="C60" i="13"/>
  <c r="C174" i="13"/>
  <c r="C256" i="13"/>
  <c r="C188" i="13"/>
  <c r="C56" i="13"/>
  <c r="C31" i="13"/>
  <c r="C127" i="13"/>
  <c r="E35" i="13"/>
  <c r="E217" i="13"/>
  <c r="E57" i="13"/>
  <c r="E87" i="13"/>
  <c r="E71" i="13"/>
  <c r="C19" i="13"/>
  <c r="C57" i="13"/>
  <c r="C259" i="13"/>
  <c r="C99" i="13"/>
  <c r="C26" i="13"/>
  <c r="C153" i="13"/>
  <c r="C55" i="13"/>
  <c r="C179" i="13"/>
  <c r="C206" i="13"/>
  <c r="C72" i="13"/>
  <c r="C67" i="13"/>
  <c r="E253" i="13"/>
  <c r="E244" i="13"/>
  <c r="E36" i="13"/>
  <c r="E193" i="13"/>
  <c r="E170" i="13"/>
  <c r="E158" i="13"/>
  <c r="E163" i="13"/>
  <c r="E82" i="13"/>
  <c r="E203" i="13"/>
  <c r="E79" i="13"/>
  <c r="E88" i="13"/>
  <c r="E18" i="13"/>
  <c r="E11" i="13"/>
  <c r="E66" i="13"/>
  <c r="E181" i="13"/>
  <c r="E22" i="13"/>
  <c r="E95" i="13"/>
  <c r="C18" i="13"/>
  <c r="C195" i="13"/>
  <c r="C58" i="13"/>
  <c r="C87" i="13"/>
  <c r="C30" i="13"/>
  <c r="C243" i="13"/>
  <c r="C235" i="13"/>
  <c r="C210" i="13"/>
  <c r="C129" i="13"/>
  <c r="C101" i="13"/>
  <c r="C262" i="13"/>
  <c r="E17" i="13"/>
  <c r="E150" i="13"/>
  <c r="E20" i="13"/>
  <c r="E59" i="13"/>
  <c r="E43" i="13"/>
  <c r="E213" i="13"/>
  <c r="E93" i="13"/>
  <c r="E134" i="13"/>
  <c r="E190" i="13"/>
  <c r="E39" i="13"/>
  <c r="E24" i="13"/>
  <c r="E125" i="13"/>
  <c r="E56" i="13"/>
  <c r="E102" i="13"/>
  <c r="E98" i="13"/>
  <c r="E86" i="13"/>
  <c r="E252" i="13"/>
  <c r="E117" i="13"/>
  <c r="E29" i="13"/>
  <c r="E126" i="13"/>
  <c r="E149" i="13"/>
  <c r="E27" i="13"/>
  <c r="E45" i="13"/>
  <c r="E47" i="13"/>
  <c r="E151" i="13"/>
  <c r="E114" i="13"/>
  <c r="E103" i="13"/>
  <c r="C105" i="13"/>
  <c r="C42" i="13"/>
  <c r="C35" i="13"/>
  <c r="C94" i="13"/>
  <c r="C171" i="13"/>
  <c r="C230" i="13"/>
  <c r="C40" i="13"/>
  <c r="C200" i="13"/>
  <c r="C6" i="13"/>
  <c r="C115" i="13"/>
  <c r="C162" i="13"/>
  <c r="E199" i="13"/>
  <c r="E141" i="13"/>
  <c r="E123" i="13"/>
  <c r="E63" i="13"/>
  <c r="E241" i="13"/>
  <c r="E121" i="13"/>
  <c r="E209" i="13"/>
  <c r="E143" i="13"/>
  <c r="E109" i="13"/>
  <c r="E184" i="13"/>
  <c r="E262" i="13"/>
  <c r="E172" i="13"/>
  <c r="E122" i="13"/>
  <c r="E100" i="13"/>
  <c r="E185" i="13"/>
  <c r="E259" i="13"/>
  <c r="C98" i="13"/>
  <c r="C49" i="13"/>
  <c r="C181" i="13"/>
  <c r="C103" i="13"/>
  <c r="C248" i="13"/>
  <c r="C215" i="13"/>
  <c r="C245" i="13"/>
  <c r="C258" i="13"/>
  <c r="C27" i="13"/>
  <c r="C196" i="13"/>
  <c r="E106" i="13"/>
  <c r="E42" i="13"/>
  <c r="E58" i="13"/>
  <c r="E12" i="13"/>
  <c r="E208" i="13"/>
  <c r="E178" i="13"/>
  <c r="E81" i="13"/>
  <c r="E28" i="13"/>
  <c r="E200" i="13"/>
  <c r="E84" i="13"/>
  <c r="E228" i="13"/>
  <c r="E83" i="13"/>
  <c r="E19" i="13"/>
  <c r="E260" i="13"/>
  <c r="E49" i="13"/>
  <c r="E91" i="13"/>
  <c r="E104" i="13"/>
  <c r="E237" i="13"/>
  <c r="E159" i="13"/>
  <c r="E138" i="13"/>
  <c r="E78" i="13"/>
  <c r="E204" i="13"/>
  <c r="E72" i="13"/>
  <c r="E135" i="13"/>
  <c r="C182" i="13"/>
  <c r="C33" i="13"/>
  <c r="C61" i="13"/>
  <c r="C239" i="13"/>
  <c r="C113" i="13"/>
  <c r="C4" i="13"/>
  <c r="C247" i="13"/>
  <c r="C112" i="13"/>
  <c r="C65" i="13"/>
  <c r="C161" i="13"/>
  <c r="C108" i="13"/>
  <c r="C25" i="13"/>
  <c r="C242" i="13"/>
  <c r="C164" i="13"/>
  <c r="C255" i="13"/>
  <c r="C187" i="13"/>
  <c r="C132" i="13"/>
  <c r="C9" i="13"/>
  <c r="C80" i="13"/>
  <c r="C233" i="13"/>
  <c r="C207" i="13"/>
  <c r="C7" i="13"/>
  <c r="C232" i="13"/>
  <c r="C148" i="13"/>
  <c r="C222" i="13"/>
  <c r="C249" i="13"/>
  <c r="C97" i="13"/>
  <c r="C144" i="13"/>
  <c r="C166" i="13"/>
  <c r="C154" i="13"/>
  <c r="C116" i="13"/>
  <c r="C32" i="13"/>
  <c r="C184" i="13"/>
  <c r="C137" i="13"/>
  <c r="C163" i="13"/>
  <c r="C117" i="13"/>
  <c r="C43" i="13"/>
  <c r="C130" i="13"/>
  <c r="C224" i="13"/>
  <c r="C38" i="13"/>
  <c r="C69" i="13"/>
  <c r="C90" i="13"/>
  <c r="C75" i="13"/>
  <c r="C220" i="13"/>
  <c r="C41" i="13"/>
  <c r="C133" i="13"/>
  <c r="C225" i="13"/>
  <c r="C189" i="13"/>
  <c r="C204" i="13"/>
  <c r="C234" i="13"/>
  <c r="C190" i="13"/>
  <c r="C146" i="13"/>
  <c r="C78" i="13"/>
  <c r="C211" i="13"/>
  <c r="C167" i="13"/>
  <c r="C128" i="13"/>
  <c r="C212" i="13"/>
  <c r="C110" i="13"/>
  <c r="C23" i="13"/>
  <c r="C226" i="13"/>
  <c r="C257" i="13"/>
  <c r="C168" i="13"/>
  <c r="C120" i="13"/>
  <c r="C139" i="13"/>
  <c r="C252" i="13"/>
  <c r="C91" i="13"/>
  <c r="C36" i="13"/>
  <c r="C141" i="13"/>
  <c r="C47" i="13"/>
  <c r="C17" i="13"/>
  <c r="C151" i="13"/>
  <c r="C122" i="13"/>
  <c r="C208" i="13"/>
  <c r="C135" i="13"/>
  <c r="C228" i="13"/>
  <c r="C45" i="13"/>
  <c r="C24" i="13"/>
  <c r="C95" i="13"/>
  <c r="C66" i="13"/>
  <c r="C84" i="13"/>
  <c r="C39" i="13"/>
  <c r="C79" i="13"/>
  <c r="C205" i="13"/>
  <c r="C201" i="13"/>
  <c r="C216" i="13"/>
  <c r="C185" i="13"/>
  <c r="C143" i="13"/>
  <c r="C134" i="13"/>
  <c r="C209" i="13"/>
  <c r="C159" i="13"/>
  <c r="C22" i="13"/>
  <c r="C125" i="13"/>
  <c r="C59" i="13"/>
  <c r="C157" i="13"/>
  <c r="C250" i="13"/>
  <c r="C46" i="13"/>
  <c r="C73" i="13"/>
  <c r="C119" i="13"/>
  <c r="C5" i="13"/>
  <c r="C173" i="13"/>
  <c r="C223" i="13"/>
  <c r="C76" i="13"/>
  <c r="C183" i="13"/>
  <c r="C214" i="13"/>
  <c r="C218" i="13"/>
  <c r="C149" i="13"/>
  <c r="C14" i="13"/>
  <c r="C217" i="13"/>
  <c r="C176" i="13"/>
  <c r="C126" i="13"/>
  <c r="C82" i="13"/>
  <c r="C138" i="13"/>
  <c r="C29" i="13"/>
  <c r="C71" i="13"/>
  <c r="C178" i="13"/>
  <c r="C213" i="13"/>
  <c r="C11" i="13"/>
  <c r="C241" i="13"/>
  <c r="C170" i="13"/>
  <c r="C104" i="13"/>
  <c r="C193" i="13"/>
  <c r="C123" i="13"/>
  <c r="C172" i="13"/>
  <c r="C150" i="13"/>
  <c r="C106" i="13"/>
  <c r="C100" i="13"/>
  <c r="C165" i="13"/>
  <c r="C77" i="13"/>
  <c r="C251" i="13"/>
  <c r="C74" i="13"/>
  <c r="C147" i="13"/>
  <c r="C51" i="13"/>
  <c r="C62" i="13"/>
  <c r="C180" i="13"/>
  <c r="C152" i="13"/>
  <c r="C194" i="13"/>
  <c r="C111" i="13"/>
  <c r="C202" i="13"/>
  <c r="C8" i="13"/>
  <c r="C85" i="13"/>
  <c r="C175" i="13"/>
  <c r="C53" i="13"/>
  <c r="C114" i="13"/>
  <c r="C81" i="13"/>
  <c r="C93" i="13"/>
  <c r="C83" i="13"/>
  <c r="C121" i="13"/>
  <c r="C158" i="13"/>
  <c r="C253" i="13"/>
  <c r="C244" i="13"/>
  <c r="C34" i="13"/>
  <c r="C124" i="13"/>
  <c r="C140" i="13"/>
  <c r="C92" i="13"/>
  <c r="C236" i="13"/>
  <c r="C254" i="13"/>
  <c r="C54" i="13"/>
  <c r="C219" i="13"/>
  <c r="C229" i="13"/>
  <c r="C70" i="13"/>
  <c r="C199" i="13"/>
  <c r="C197" i="13"/>
  <c r="C198" i="13"/>
  <c r="C12" i="13"/>
  <c r="C145" i="13"/>
  <c r="C52" i="13"/>
  <c r="C64" i="13"/>
  <c r="C186" i="13"/>
  <c r="C191" i="13"/>
  <c r="C109" i="13"/>
  <c r="C177" i="13"/>
  <c r="C15" i="13"/>
  <c r="C88" i="13"/>
  <c r="C169" i="13"/>
  <c r="E160" i="13"/>
  <c r="E145" i="13"/>
  <c r="E26" i="13"/>
  <c r="E156" i="13"/>
  <c r="E248" i="13"/>
  <c r="E236" i="13"/>
  <c r="E64" i="13"/>
  <c r="E230" i="13"/>
  <c r="E136" i="13"/>
  <c r="E55" i="13"/>
  <c r="E245" i="13"/>
  <c r="E216" i="13"/>
  <c r="E218" i="13"/>
  <c r="E189" i="13"/>
  <c r="E133" i="13"/>
  <c r="E220" i="13"/>
  <c r="E90" i="13"/>
  <c r="E38" i="13"/>
  <c r="E130" i="13"/>
  <c r="E21" i="13"/>
  <c r="E246" i="13"/>
  <c r="E195" i="13"/>
  <c r="E48" i="13"/>
  <c r="E198" i="13"/>
  <c r="E124" i="13"/>
  <c r="E31" i="13"/>
  <c r="E140" i="13"/>
  <c r="E238" i="13"/>
  <c r="E92" i="13"/>
  <c r="E52" i="13"/>
  <c r="E192" i="13"/>
  <c r="E227" i="13"/>
  <c r="E243" i="13"/>
  <c r="E215" i="13"/>
  <c r="E256" i="13"/>
  <c r="E211" i="13"/>
  <c r="E191" i="13"/>
  <c r="E219" i="13"/>
  <c r="E205" i="13"/>
  <c r="E183" i="13"/>
  <c r="E223" i="13"/>
  <c r="E5" i="13"/>
  <c r="E73" i="13"/>
  <c r="E250" i="13"/>
  <c r="E139" i="13"/>
  <c r="E120" i="13"/>
  <c r="E168" i="13"/>
  <c r="E257" i="13"/>
  <c r="E226" i="13"/>
  <c r="E23" i="13"/>
  <c r="E110" i="13"/>
  <c r="E212" i="13"/>
  <c r="E128" i="13"/>
  <c r="E167" i="13"/>
  <c r="E176" i="13"/>
  <c r="E146" i="13"/>
  <c r="E210" i="13"/>
  <c r="E263" i="13"/>
  <c r="E225" i="13"/>
  <c r="E41" i="13"/>
  <c r="E75" i="13"/>
  <c r="E69" i="13"/>
  <c r="E224" i="13"/>
  <c r="E32" i="13"/>
  <c r="E116" i="13"/>
  <c r="E154" i="13"/>
  <c r="E166" i="13"/>
  <c r="E144" i="13"/>
  <c r="E97" i="13"/>
  <c r="E249" i="13"/>
  <c r="E222" i="13"/>
  <c r="E148" i="13"/>
  <c r="E232" i="13"/>
  <c r="E7" i="13"/>
  <c r="E207" i="13"/>
  <c r="E233" i="13"/>
  <c r="E80" i="13"/>
  <c r="E9" i="13"/>
  <c r="E53" i="13"/>
  <c r="E54" i="13"/>
  <c r="E221" i="13"/>
  <c r="E201" i="13"/>
  <c r="E214" i="13"/>
  <c r="E129" i="13"/>
  <c r="E127" i="13"/>
  <c r="E50" i="13"/>
  <c r="E169" i="13"/>
  <c r="E60" i="13"/>
  <c r="E196" i="13"/>
  <c r="E13" i="13"/>
  <c r="E68" i="13"/>
  <c r="E37" i="13"/>
  <c r="E6" i="13"/>
  <c r="E177" i="13"/>
  <c r="E229" i="13"/>
  <c r="E258" i="13"/>
  <c r="E16" i="13"/>
  <c r="E179" i="13"/>
  <c r="E240" i="13"/>
  <c r="E40" i="13"/>
  <c r="E235" i="13"/>
  <c r="E186" i="13"/>
  <c r="E182" i="13"/>
  <c r="E33" i="13"/>
  <c r="E61" i="13"/>
  <c r="E239" i="13"/>
  <c r="E113" i="13"/>
  <c r="E4" i="13"/>
  <c r="E247" i="13"/>
  <c r="E112" i="13"/>
  <c r="E65" i="13"/>
  <c r="E161" i="13"/>
  <c r="E108" i="13"/>
  <c r="E25" i="13"/>
  <c r="E242" i="13"/>
  <c r="E164" i="13"/>
  <c r="E255" i="13"/>
  <c r="E187" i="13"/>
  <c r="E132" i="13"/>
  <c r="E142" i="13"/>
  <c r="E231" i="13"/>
  <c r="E67" i="13"/>
  <c r="E261" i="13"/>
  <c r="E115" i="13"/>
  <c r="E101" i="13"/>
  <c r="E15" i="13"/>
  <c r="E70" i="13"/>
  <c r="E118" i="13"/>
  <c r="E206" i="13"/>
  <c r="E165" i="13"/>
  <c r="E77" i="13"/>
  <c r="E251" i="13"/>
  <c r="E74" i="13"/>
  <c r="E147" i="13"/>
  <c r="E51" i="13"/>
  <c r="E62" i="13"/>
  <c r="E180" i="13"/>
  <c r="E152" i="13"/>
  <c r="E194" i="13"/>
  <c r="E111" i="13"/>
  <c r="E202" i="13"/>
  <c r="E8" i="13"/>
  <c r="E85" i="13"/>
  <c r="E175" i="13"/>
  <c r="E155" i="13"/>
  <c r="E105" i="13"/>
  <c r="E44" i="13"/>
  <c r="E197" i="13"/>
  <c r="E34" i="13"/>
  <c r="E89" i="13"/>
  <c r="E96" i="13"/>
  <c r="E99" i="13"/>
  <c r="E94" i="13"/>
  <c r="E188" i="13"/>
  <c r="E30" i="13"/>
  <c r="E171" i="13"/>
  <c r="E131" i="13"/>
  <c r="E153" i="13"/>
  <c r="E107" i="13"/>
  <c r="E254" i="13"/>
  <c r="E10" i="13"/>
  <c r="E137" i="13"/>
  <c r="E14" i="13"/>
  <c r="E234" i="13"/>
  <c r="E174" i="13"/>
  <c r="E76" i="13"/>
  <c r="E173" i="13"/>
  <c r="E119" i="13"/>
  <c r="E46" i="13"/>
  <c r="E157" i="13"/>
  <c r="B11" i="7"/>
  <c r="D12" i="60"/>
  <c r="E9" i="60" l="1"/>
  <c r="E10" i="60"/>
  <c r="E11" i="60"/>
  <c r="E5" i="60"/>
  <c r="E6" i="60"/>
  <c r="E7" i="60"/>
  <c r="E8" i="60"/>
  <c r="C7" i="7"/>
  <c r="C8" i="7"/>
  <c r="C9" i="7"/>
  <c r="C10" i="7"/>
  <c r="C5" i="7"/>
  <c r="C6" i="7"/>
  <c r="C264" i="13"/>
  <c r="E264" i="13"/>
  <c r="D11" i="4" l="1"/>
  <c r="I4" i="15"/>
  <c r="I5" i="15"/>
  <c r="H4" i="15"/>
  <c r="H6" i="15"/>
  <c r="H7" i="15"/>
  <c r="I7" i="15"/>
  <c r="H8" i="15"/>
  <c r="I8" i="15"/>
  <c r="H9" i="15"/>
  <c r="I9" i="15"/>
  <c r="H10" i="15"/>
  <c r="I10" i="15"/>
  <c r="H11" i="15"/>
  <c r="H12" i="15"/>
  <c r="I12" i="15"/>
  <c r="H13" i="15"/>
  <c r="I13" i="15"/>
  <c r="H14" i="15"/>
  <c r="I14" i="15"/>
  <c r="H15" i="15"/>
  <c r="I15" i="15"/>
  <c r="H17" i="15"/>
  <c r="I17" i="15"/>
  <c r="H18" i="15"/>
  <c r="I18" i="15"/>
  <c r="H19" i="15"/>
  <c r="I19" i="15"/>
  <c r="H20" i="15"/>
  <c r="I20" i="15"/>
  <c r="H21" i="15"/>
  <c r="I21" i="15"/>
  <c r="H23" i="15"/>
  <c r="I23" i="15"/>
  <c r="H24" i="15"/>
  <c r="I24" i="15"/>
  <c r="H25" i="15"/>
  <c r="I25" i="15"/>
  <c r="H26" i="15"/>
  <c r="H27" i="15"/>
  <c r="I27" i="15"/>
  <c r="H28" i="15"/>
  <c r="I28" i="15"/>
  <c r="H29" i="15"/>
  <c r="I29" i="15"/>
  <c r="H30" i="15"/>
  <c r="I30" i="15"/>
  <c r="H31" i="15"/>
  <c r="I31" i="15"/>
  <c r="H32" i="15"/>
  <c r="I32" i="15"/>
  <c r="H33" i="15"/>
  <c r="I33" i="15"/>
  <c r="H34" i="15"/>
  <c r="I34" i="15"/>
  <c r="H35" i="15"/>
  <c r="I35" i="15"/>
  <c r="H36" i="15"/>
  <c r="I36" i="15"/>
  <c r="I37" i="15"/>
  <c r="H38" i="15"/>
  <c r="I38" i="15"/>
  <c r="H39" i="15"/>
  <c r="I39" i="15"/>
  <c r="H40" i="15"/>
  <c r="I40" i="15"/>
  <c r="I41" i="15"/>
  <c r="H42" i="15"/>
  <c r="I42" i="15"/>
  <c r="H43" i="15"/>
  <c r="I43" i="15"/>
  <c r="H44" i="15"/>
  <c r="H45" i="15"/>
  <c r="I45" i="15"/>
  <c r="H46" i="15"/>
  <c r="I46" i="15"/>
  <c r="H47" i="15"/>
  <c r="I47" i="15"/>
  <c r="H48" i="15"/>
  <c r="I48" i="15"/>
  <c r="H49" i="15"/>
  <c r="I49" i="15"/>
  <c r="H50" i="15"/>
  <c r="I50" i="15"/>
  <c r="H51" i="15"/>
  <c r="I51" i="15"/>
  <c r="H52" i="15"/>
  <c r="I52" i="15"/>
  <c r="H53" i="15"/>
  <c r="I53" i="15"/>
  <c r="H54" i="15"/>
  <c r="H55" i="15"/>
  <c r="I55" i="15"/>
  <c r="H56" i="15"/>
  <c r="H57" i="15"/>
  <c r="I57" i="15"/>
  <c r="H59" i="15"/>
  <c r="I59" i="15"/>
  <c r="H60" i="15"/>
  <c r="I61" i="15"/>
  <c r="H62" i="15"/>
  <c r="I62" i="15"/>
  <c r="I63" i="15"/>
  <c r="I64" i="15"/>
  <c r="H65" i="15"/>
  <c r="I65" i="15"/>
  <c r="H66" i="15"/>
  <c r="H67" i="15"/>
  <c r="I67" i="15"/>
  <c r="I68" i="15"/>
  <c r="H70" i="15"/>
  <c r="I70" i="15"/>
  <c r="H71" i="15"/>
  <c r="H72" i="15"/>
  <c r="I72" i="15"/>
  <c r="H73" i="15"/>
  <c r="I73" i="15"/>
  <c r="H74" i="15"/>
  <c r="I74" i="15"/>
  <c r="H75" i="15"/>
  <c r="I75" i="15"/>
  <c r="H76" i="15"/>
  <c r="I76" i="15"/>
  <c r="H77" i="15"/>
  <c r="I77" i="15"/>
  <c r="H78" i="15"/>
  <c r="H80" i="15"/>
  <c r="H81" i="15"/>
  <c r="I82" i="15"/>
  <c r="H83" i="15"/>
  <c r="I83" i="15"/>
  <c r="I84" i="15"/>
  <c r="I85" i="15"/>
  <c r="H86" i="15"/>
  <c r="I86" i="15"/>
  <c r="H88" i="15"/>
  <c r="I88" i="15"/>
  <c r="H89" i="15"/>
  <c r="I89" i="15"/>
  <c r="H90" i="15"/>
  <c r="I90" i="15"/>
  <c r="H91" i="15"/>
  <c r="I91" i="15"/>
  <c r="H92" i="15"/>
  <c r="H94" i="15"/>
  <c r="I94" i="15"/>
  <c r="H95" i="15"/>
  <c r="I95" i="15"/>
  <c r="I96" i="15"/>
  <c r="I97" i="15"/>
  <c r="I98" i="15"/>
  <c r="H99" i="15"/>
  <c r="I99" i="15"/>
  <c r="H100" i="15"/>
  <c r="I100" i="15"/>
  <c r="H101" i="15"/>
  <c r="I101" i="15"/>
  <c r="H103" i="15"/>
  <c r="I103" i="15"/>
  <c r="H104" i="15"/>
  <c r="H107" i="15"/>
  <c r="I107" i="15"/>
  <c r="I108" i="15"/>
  <c r="H109" i="15"/>
  <c r="H111" i="15"/>
  <c r="I111" i="15"/>
  <c r="H112" i="15"/>
  <c r="I112" i="15"/>
  <c r="I114" i="15"/>
  <c r="H115" i="15"/>
  <c r="H116" i="15"/>
  <c r="I116" i="15"/>
  <c r="I117" i="15"/>
  <c r="H118" i="15"/>
  <c r="I118" i="15"/>
  <c r="H121" i="15"/>
  <c r="I121" i="15"/>
  <c r="H123" i="15"/>
  <c r="I123" i="15"/>
  <c r="I124" i="15"/>
  <c r="H127" i="15"/>
  <c r="H128" i="15"/>
  <c r="I128" i="15"/>
  <c r="H129" i="15"/>
  <c r="I129" i="15"/>
  <c r="I130" i="15"/>
  <c r="I131" i="15"/>
  <c r="I132" i="15"/>
  <c r="H134" i="15"/>
  <c r="I134" i="15"/>
  <c r="I135" i="15"/>
  <c r="I138" i="15"/>
  <c r="H141" i="15"/>
  <c r="I141" i="15"/>
  <c r="H142" i="15"/>
  <c r="H144" i="15"/>
  <c r="I144" i="15"/>
  <c r="I150" i="15"/>
  <c r="I155" i="15"/>
  <c r="I157" i="15"/>
  <c r="I159" i="15"/>
  <c r="H160" i="15"/>
  <c r="I165" i="15"/>
  <c r="H67" i="13"/>
  <c r="L67" i="13" s="1"/>
  <c r="H45" i="13"/>
  <c r="H38" i="13"/>
  <c r="H33" i="13"/>
  <c r="H19" i="13"/>
  <c r="H18" i="13"/>
  <c r="H100" i="13"/>
  <c r="H21" i="13"/>
  <c r="H253" i="13"/>
  <c r="H17" i="13"/>
  <c r="H32" i="13"/>
  <c r="H105" i="13"/>
  <c r="H98" i="13"/>
  <c r="H199" i="13"/>
  <c r="H106" i="13"/>
  <c r="H246" i="13"/>
  <c r="H260" i="13"/>
  <c r="H47" i="13"/>
  <c r="H116" i="13"/>
  <c r="H44" i="13"/>
  <c r="H57" i="13"/>
  <c r="H244" i="13"/>
  <c r="H150" i="13"/>
  <c r="H195" i="13"/>
  <c r="H86" i="13"/>
  <c r="H141" i="13"/>
  <c r="H154" i="13"/>
  <c r="H197" i="13"/>
  <c r="H42" i="13"/>
  <c r="H49" i="13"/>
  <c r="H172" i="13"/>
  <c r="K172" i="13" s="1"/>
  <c r="H48" i="13"/>
  <c r="H56" i="13"/>
  <c r="H36" i="13"/>
  <c r="H166" i="13"/>
  <c r="H34" i="13"/>
  <c r="H20" i="13"/>
  <c r="H259" i="13"/>
  <c r="H123" i="13"/>
  <c r="H198" i="13"/>
  <c r="H58" i="13"/>
  <c r="H91" i="13"/>
  <c r="H144" i="13"/>
  <c r="H89" i="13"/>
  <c r="H35" i="13"/>
  <c r="H181" i="13"/>
  <c r="H193" i="13"/>
  <c r="H124" i="13"/>
  <c r="H59" i="13"/>
  <c r="H252" i="13"/>
  <c r="H97" i="13"/>
  <c r="K97" i="13" s="1"/>
  <c r="H96" i="13"/>
  <c r="H63" i="13"/>
  <c r="H12" i="13"/>
  <c r="H104" i="13"/>
  <c r="H31" i="13"/>
  <c r="H125" i="13"/>
  <c r="H139" i="13"/>
  <c r="H249" i="13"/>
  <c r="H99" i="13"/>
  <c r="H87" i="13"/>
  <c r="H160" i="13"/>
  <c r="H170" i="13"/>
  <c r="H140" i="13"/>
  <c r="H43" i="13"/>
  <c r="H120" i="13"/>
  <c r="H222" i="13"/>
  <c r="H94" i="13"/>
  <c r="H103" i="13"/>
  <c r="H145" i="13"/>
  <c r="H241" i="13"/>
  <c r="H238" i="13"/>
  <c r="H208" i="13"/>
  <c r="H168" i="13"/>
  <c r="H148" i="13"/>
  <c r="H188" i="13"/>
  <c r="H237" i="13"/>
  <c r="H26" i="13"/>
  <c r="H11" i="13"/>
  <c r="H92" i="13"/>
  <c r="H22" i="13"/>
  <c r="H257" i="13"/>
  <c r="H232" i="13"/>
  <c r="H30" i="13"/>
  <c r="H158" i="13"/>
  <c r="H156" i="13"/>
  <c r="H213" i="13"/>
  <c r="H52" i="13"/>
  <c r="H117" i="13"/>
  <c r="H226" i="13"/>
  <c r="H7" i="13"/>
  <c r="H171" i="13"/>
  <c r="H121" i="13"/>
  <c r="H248" i="13"/>
  <c r="H178" i="13"/>
  <c r="H192" i="13"/>
  <c r="H159" i="13"/>
  <c r="H23" i="13"/>
  <c r="H207" i="13"/>
  <c r="H131" i="13"/>
  <c r="H83" i="13"/>
  <c r="H236" i="13"/>
  <c r="H71" i="13"/>
  <c r="H227" i="13"/>
  <c r="H163" i="13"/>
  <c r="H110" i="13"/>
  <c r="H233" i="13"/>
  <c r="H153" i="13"/>
  <c r="H93" i="13"/>
  <c r="H64" i="13"/>
  <c r="H29" i="13"/>
  <c r="H243" i="13"/>
  <c r="H209" i="13"/>
  <c r="H212" i="13"/>
  <c r="H80" i="13"/>
  <c r="H107" i="13"/>
  <c r="H81" i="13"/>
  <c r="H230" i="13"/>
  <c r="H138" i="13"/>
  <c r="H215" i="13"/>
  <c r="H122" i="13"/>
  <c r="H128" i="13"/>
  <c r="H9" i="13"/>
  <c r="K9" i="13" s="1"/>
  <c r="H254" i="13"/>
  <c r="H114" i="13"/>
  <c r="H136" i="13"/>
  <c r="H82" i="13"/>
  <c r="H256" i="13"/>
  <c r="H134" i="13"/>
  <c r="H167" i="13"/>
  <c r="H132" i="13"/>
  <c r="H186" i="13"/>
  <c r="H53" i="13"/>
  <c r="H10" i="13"/>
  <c r="H126" i="13"/>
  <c r="H55" i="13"/>
  <c r="H143" i="13"/>
  <c r="H211" i="13"/>
  <c r="H187" i="13"/>
  <c r="H235" i="13"/>
  <c r="H175" i="13"/>
  <c r="H28" i="13"/>
  <c r="K28" i="13" s="1"/>
  <c r="H176" i="13"/>
  <c r="H54" i="13"/>
  <c r="H137" i="13"/>
  <c r="H78" i="13"/>
  <c r="H255" i="13"/>
  <c r="H40" i="13"/>
  <c r="H85" i="13"/>
  <c r="H245" i="13"/>
  <c r="H217" i="13"/>
  <c r="H191" i="13"/>
  <c r="H185" i="13"/>
  <c r="H146" i="13"/>
  <c r="H164" i="13"/>
  <c r="H240" i="13"/>
  <c r="H8" i="13"/>
  <c r="H221" i="13"/>
  <c r="H14" i="13"/>
  <c r="H203" i="13"/>
  <c r="H216" i="13"/>
  <c r="H190" i="13"/>
  <c r="H242" i="13"/>
  <c r="H179" i="13"/>
  <c r="H202" i="13"/>
  <c r="H219" i="13"/>
  <c r="H149" i="13"/>
  <c r="H210" i="13"/>
  <c r="H201" i="13"/>
  <c r="H234" i="13"/>
  <c r="H25" i="13"/>
  <c r="H16" i="13"/>
  <c r="H111" i="13"/>
  <c r="H109" i="13"/>
  <c r="H218" i="13"/>
  <c r="H200" i="13"/>
  <c r="H205" i="13"/>
  <c r="H204" i="13"/>
  <c r="H108" i="13"/>
  <c r="H258" i="13"/>
  <c r="H194" i="13"/>
  <c r="H263" i="13"/>
  <c r="H214" i="13"/>
  <c r="H174" i="13"/>
  <c r="H151" i="13"/>
  <c r="H189" i="13"/>
  <c r="H161" i="13"/>
  <c r="H229" i="13"/>
  <c r="H152" i="13"/>
  <c r="H102" i="13"/>
  <c r="H183" i="13"/>
  <c r="H206" i="13"/>
  <c r="H79" i="13"/>
  <c r="H225" i="13"/>
  <c r="H65" i="13"/>
  <c r="H177" i="13"/>
  <c r="H180" i="13"/>
  <c r="H129" i="13"/>
  <c r="H76" i="13"/>
  <c r="H118" i="13"/>
  <c r="H39" i="13"/>
  <c r="H133" i="13"/>
  <c r="H112" i="13"/>
  <c r="H6" i="13"/>
  <c r="H62" i="13"/>
  <c r="H27" i="13"/>
  <c r="H223" i="13"/>
  <c r="H70" i="13"/>
  <c r="H41" i="13"/>
  <c r="H247" i="13"/>
  <c r="H37" i="13"/>
  <c r="H51" i="13"/>
  <c r="H127" i="13"/>
  <c r="H173" i="13"/>
  <c r="H15" i="13"/>
  <c r="H84" i="13"/>
  <c r="H220" i="13"/>
  <c r="H68" i="13"/>
  <c r="H147" i="13"/>
  <c r="H72" i="13"/>
  <c r="H5" i="13"/>
  <c r="H101" i="13"/>
  <c r="H66" i="13"/>
  <c r="H75" i="13"/>
  <c r="H113" i="13"/>
  <c r="H13" i="13"/>
  <c r="H74" i="13"/>
  <c r="H155" i="13"/>
  <c r="K84" i="13" l="1"/>
  <c r="L84" i="13"/>
  <c r="K118" i="13"/>
  <c r="L118" i="13"/>
  <c r="L174" i="13"/>
  <c r="L203" i="13"/>
  <c r="K203" i="13"/>
  <c r="L52" i="13"/>
  <c r="L15" i="13"/>
  <c r="K15" i="13"/>
  <c r="K76" i="13"/>
  <c r="L76" i="13"/>
  <c r="L14" i="13"/>
  <c r="K14" i="13"/>
  <c r="K126" i="13"/>
  <c r="L126" i="13"/>
  <c r="K138" i="13"/>
  <c r="K178" i="13"/>
  <c r="L178" i="13"/>
  <c r="L241" i="13"/>
  <c r="K155" i="13"/>
  <c r="L155" i="13"/>
  <c r="K102" i="13"/>
  <c r="L102" i="13"/>
  <c r="K109" i="13"/>
  <c r="L109" i="13"/>
  <c r="K259" i="13"/>
  <c r="L259" i="13"/>
  <c r="K152" i="13"/>
  <c r="L152" i="13"/>
  <c r="K85" i="13"/>
  <c r="L85" i="13"/>
  <c r="K81" i="13"/>
  <c r="L81" i="13"/>
  <c r="K87" i="13"/>
  <c r="L87" i="13"/>
  <c r="K6" i="13"/>
  <c r="L6" i="13"/>
  <c r="K13" i="13"/>
  <c r="L13" i="13"/>
  <c r="K68" i="13"/>
  <c r="L68" i="13"/>
  <c r="K108" i="13"/>
  <c r="L108" i="13"/>
  <c r="K25" i="13"/>
  <c r="L25" i="13"/>
  <c r="K164" i="13"/>
  <c r="L164" i="13"/>
  <c r="K187" i="13"/>
  <c r="L187" i="13"/>
  <c r="L132" i="13"/>
  <c r="K7" i="13"/>
  <c r="L7" i="13"/>
  <c r="L148" i="13"/>
  <c r="K148" i="13"/>
  <c r="K222" i="13"/>
  <c r="L116" i="13"/>
  <c r="K214" i="13"/>
  <c r="K176" i="13"/>
  <c r="L176" i="13"/>
  <c r="L11" i="13"/>
  <c r="K129" i="13"/>
  <c r="L129" i="13"/>
  <c r="K26" i="13"/>
  <c r="K72" i="13"/>
  <c r="L72" i="13"/>
  <c r="L111" i="13"/>
  <c r="K111" i="13"/>
  <c r="K53" i="13"/>
  <c r="L53" i="13"/>
  <c r="K51" i="13"/>
  <c r="L51" i="13"/>
  <c r="L186" i="13"/>
  <c r="K186" i="13"/>
  <c r="L153" i="13"/>
  <c r="K153" i="13"/>
  <c r="K99" i="13"/>
  <c r="L99" i="13"/>
  <c r="L44" i="13"/>
  <c r="K44" i="13"/>
  <c r="K146" i="13"/>
  <c r="L146" i="13"/>
  <c r="L211" i="13"/>
  <c r="K23" i="13"/>
  <c r="L23" i="13"/>
  <c r="L120" i="13"/>
  <c r="K120" i="13"/>
  <c r="L252" i="13"/>
  <c r="K91" i="13"/>
  <c r="L91" i="13"/>
  <c r="K66" i="13"/>
  <c r="L66" i="13"/>
  <c r="K70" i="13"/>
  <c r="L70" i="13"/>
  <c r="L210" i="13"/>
  <c r="K210" i="13"/>
  <c r="K55" i="13"/>
  <c r="L192" i="13"/>
  <c r="K192" i="13"/>
  <c r="K92" i="13"/>
  <c r="L140" i="13"/>
  <c r="K140" i="13"/>
  <c r="K48" i="13"/>
  <c r="L48" i="13"/>
  <c r="K101" i="13"/>
  <c r="L101" i="13"/>
  <c r="L217" i="13"/>
  <c r="K71" i="13"/>
  <c r="L71" i="13"/>
  <c r="K150" i="13"/>
  <c r="L150" i="13"/>
  <c r="L5" i="13"/>
  <c r="K5" i="13"/>
  <c r="K27" i="13"/>
  <c r="L27" i="13"/>
  <c r="K219" i="13"/>
  <c r="L245" i="13"/>
  <c r="K10" i="13"/>
  <c r="L10" i="13"/>
  <c r="L64" i="13"/>
  <c r="K64" i="13"/>
  <c r="K160" i="13"/>
  <c r="L160" i="13"/>
  <c r="K181" i="13"/>
  <c r="K180" i="13"/>
  <c r="L180" i="13"/>
  <c r="K8" i="13"/>
  <c r="L8" i="13"/>
  <c r="K175" i="13"/>
  <c r="L175" i="13"/>
  <c r="L114" i="13"/>
  <c r="K114" i="13"/>
  <c r="L147" i="13"/>
  <c r="L177" i="13"/>
  <c r="K177" i="13"/>
  <c r="K16" i="13"/>
  <c r="L16" i="13"/>
  <c r="K107" i="13"/>
  <c r="K131" i="13"/>
  <c r="L131" i="13"/>
  <c r="K188" i="13"/>
  <c r="L188" i="13"/>
  <c r="L94" i="13"/>
  <c r="K94" i="13"/>
  <c r="K96" i="13"/>
  <c r="L96" i="13"/>
  <c r="L34" i="13"/>
  <c r="K34" i="13"/>
  <c r="K113" i="13"/>
  <c r="L113" i="13"/>
  <c r="K4" i="13"/>
  <c r="K204" i="13"/>
  <c r="L204" i="13"/>
  <c r="K41" i="13"/>
  <c r="L41" i="13"/>
  <c r="K39" i="13"/>
  <c r="L39" i="13"/>
  <c r="K151" i="13"/>
  <c r="L151" i="13"/>
  <c r="K205" i="13"/>
  <c r="K201" i="13"/>
  <c r="K216" i="13"/>
  <c r="L185" i="13"/>
  <c r="K137" i="13"/>
  <c r="L137" i="13"/>
  <c r="L143" i="13"/>
  <c r="K134" i="13"/>
  <c r="L134" i="13"/>
  <c r="K122" i="13"/>
  <c r="L122" i="13"/>
  <c r="K209" i="13"/>
  <c r="L209" i="13"/>
  <c r="L163" i="13"/>
  <c r="K159" i="13"/>
  <c r="L159" i="13"/>
  <c r="L208" i="13"/>
  <c r="K208" i="13"/>
  <c r="K43" i="13"/>
  <c r="L43" i="13"/>
  <c r="H264" i="13"/>
  <c r="D14" i="8"/>
  <c r="E10" i="8" s="1"/>
  <c r="B14" i="8"/>
  <c r="C12" i="8" s="1"/>
  <c r="F11" i="7"/>
  <c r="D11" i="7"/>
  <c r="I21" i="2"/>
  <c r="E6" i="7" l="1"/>
  <c r="E7" i="7"/>
  <c r="E8" i="7"/>
  <c r="E9" i="7"/>
  <c r="E10" i="7"/>
  <c r="E5" i="7"/>
  <c r="G5" i="7"/>
  <c r="G6" i="7"/>
  <c r="G7" i="7"/>
  <c r="G8" i="7"/>
  <c r="G9" i="7"/>
  <c r="G10" i="7"/>
  <c r="K264" i="13"/>
  <c r="L264" i="13"/>
  <c r="G8" i="8"/>
  <c r="G11" i="8"/>
  <c r="G12" i="8"/>
  <c r="G5" i="8"/>
  <c r="G13" i="8"/>
  <c r="G6" i="8"/>
  <c r="G7" i="8"/>
  <c r="G9" i="8"/>
  <c r="G10" i="8"/>
  <c r="J75" i="13"/>
  <c r="J72" i="13"/>
  <c r="J220" i="13"/>
  <c r="J127" i="13"/>
  <c r="J41" i="13"/>
  <c r="J27" i="13"/>
  <c r="J133" i="13"/>
  <c r="J129" i="13"/>
  <c r="J225" i="13"/>
  <c r="J102" i="13"/>
  <c r="J189" i="13"/>
  <c r="J263" i="13"/>
  <c r="J204" i="13"/>
  <c r="J109" i="13"/>
  <c r="J234" i="13"/>
  <c r="J219" i="13"/>
  <c r="J190" i="13"/>
  <c r="J221" i="13"/>
  <c r="J146" i="13"/>
  <c r="J245" i="13"/>
  <c r="J78" i="13"/>
  <c r="J28" i="13"/>
  <c r="J211" i="13"/>
  <c r="J10" i="13"/>
  <c r="J167" i="13"/>
  <c r="J136" i="13"/>
  <c r="J128" i="13"/>
  <c r="J230" i="13"/>
  <c r="I74" i="13"/>
  <c r="I66" i="13"/>
  <c r="I147" i="13"/>
  <c r="I84" i="13"/>
  <c r="I51" i="13"/>
  <c r="I184" i="13"/>
  <c r="I62" i="13"/>
  <c r="I39" i="13"/>
  <c r="I180" i="13"/>
  <c r="I79" i="13"/>
  <c r="I152" i="13"/>
  <c r="I151" i="13"/>
  <c r="I194" i="13"/>
  <c r="I205" i="13"/>
  <c r="I111" i="13"/>
  <c r="I201" i="13"/>
  <c r="I202" i="13"/>
  <c r="I216" i="13"/>
  <c r="I8" i="13"/>
  <c r="I185" i="13"/>
  <c r="I85" i="13"/>
  <c r="I137" i="13"/>
  <c r="I175" i="13"/>
  <c r="I143" i="13"/>
  <c r="I53" i="13"/>
  <c r="I134" i="13"/>
  <c r="J74" i="13"/>
  <c r="J66" i="13"/>
  <c r="J147" i="13"/>
  <c r="J84" i="13"/>
  <c r="J51" i="13"/>
  <c r="J184" i="13"/>
  <c r="J62" i="13"/>
  <c r="J39" i="13"/>
  <c r="J180" i="13"/>
  <c r="J79" i="13"/>
  <c r="J152" i="13"/>
  <c r="J151" i="13"/>
  <c r="J194" i="13"/>
  <c r="J205" i="13"/>
  <c r="J111" i="13"/>
  <c r="J201" i="13"/>
  <c r="J202" i="13"/>
  <c r="J216" i="13"/>
  <c r="J8" i="13"/>
  <c r="J185" i="13"/>
  <c r="J85" i="13"/>
  <c r="J137" i="13"/>
  <c r="J175" i="13"/>
  <c r="J143" i="13"/>
  <c r="J53" i="13"/>
  <c r="J134" i="13"/>
  <c r="J114" i="13"/>
  <c r="J122" i="13"/>
  <c r="J81" i="13"/>
  <c r="I13" i="13"/>
  <c r="I101" i="13"/>
  <c r="I68" i="13"/>
  <c r="I15" i="13"/>
  <c r="I37" i="13"/>
  <c r="I70" i="13"/>
  <c r="I6" i="13"/>
  <c r="I118" i="13"/>
  <c r="I177" i="13"/>
  <c r="I206" i="13"/>
  <c r="I229" i="13"/>
  <c r="I174" i="13"/>
  <c r="I258" i="13"/>
  <c r="I200" i="13"/>
  <c r="I16" i="13"/>
  <c r="I210" i="13"/>
  <c r="I179" i="13"/>
  <c r="I203" i="13"/>
  <c r="I240" i="13"/>
  <c r="I191" i="13"/>
  <c r="I40" i="13"/>
  <c r="I54" i="13"/>
  <c r="I235" i="13"/>
  <c r="I55" i="13"/>
  <c r="I186" i="13"/>
  <c r="I256" i="13"/>
  <c r="I254" i="13"/>
  <c r="I215" i="13"/>
  <c r="I107" i="13"/>
  <c r="J13" i="13"/>
  <c r="J101" i="13"/>
  <c r="J68" i="13"/>
  <c r="J15" i="13"/>
  <c r="J37" i="13"/>
  <c r="J70" i="13"/>
  <c r="J6" i="13"/>
  <c r="J118" i="13"/>
  <c r="J177" i="13"/>
  <c r="J206" i="13"/>
  <c r="J229" i="13"/>
  <c r="J174" i="13"/>
  <c r="J258" i="13"/>
  <c r="J200" i="13"/>
  <c r="J16" i="13"/>
  <c r="J210" i="13"/>
  <c r="J179" i="13"/>
  <c r="J203" i="13"/>
  <c r="J240" i="13"/>
  <c r="J191" i="13"/>
  <c r="J40" i="13"/>
  <c r="J54" i="13"/>
  <c r="J235" i="13"/>
  <c r="J55" i="13"/>
  <c r="J186" i="13"/>
  <c r="J256" i="13"/>
  <c r="J254" i="13"/>
  <c r="J215" i="13"/>
  <c r="J107" i="13"/>
  <c r="I4" i="13"/>
  <c r="I41" i="13"/>
  <c r="J76" i="13"/>
  <c r="I161" i="13"/>
  <c r="I204" i="13"/>
  <c r="J149" i="13"/>
  <c r="I164" i="13"/>
  <c r="I78" i="13"/>
  <c r="J126" i="13"/>
  <c r="I114" i="13"/>
  <c r="I81" i="13"/>
  <c r="J243" i="13"/>
  <c r="J153" i="13"/>
  <c r="J227" i="13"/>
  <c r="J131" i="13"/>
  <c r="J192" i="13"/>
  <c r="J171" i="13"/>
  <c r="J52" i="13"/>
  <c r="J30" i="13"/>
  <c r="J92" i="13"/>
  <c r="J188" i="13"/>
  <c r="J238" i="13"/>
  <c r="J94" i="13"/>
  <c r="J140" i="13"/>
  <c r="J99" i="13"/>
  <c r="J31" i="13"/>
  <c r="J96" i="13"/>
  <c r="J124" i="13"/>
  <c r="J89" i="13"/>
  <c r="J198" i="13"/>
  <c r="J34" i="13"/>
  <c r="J48" i="13"/>
  <c r="J197" i="13"/>
  <c r="J195" i="13"/>
  <c r="J44" i="13"/>
  <c r="J246" i="13"/>
  <c r="J105" i="13"/>
  <c r="J21" i="13"/>
  <c r="J130" i="13"/>
  <c r="J162" i="13"/>
  <c r="J224" i="13"/>
  <c r="J262" i="13"/>
  <c r="J38" i="13"/>
  <c r="J50" i="13"/>
  <c r="J69" i="13"/>
  <c r="J88" i="13"/>
  <c r="J90" i="13"/>
  <c r="I155" i="13"/>
  <c r="J4" i="13"/>
  <c r="I223" i="13"/>
  <c r="I129" i="13"/>
  <c r="J161" i="13"/>
  <c r="I218" i="13"/>
  <c r="I219" i="13"/>
  <c r="J164" i="13"/>
  <c r="I176" i="13"/>
  <c r="I10" i="13"/>
  <c r="I9" i="13"/>
  <c r="I80" i="13"/>
  <c r="I29" i="13"/>
  <c r="I233" i="13"/>
  <c r="I71" i="13"/>
  <c r="I207" i="13"/>
  <c r="I178" i="13"/>
  <c r="I7" i="13"/>
  <c r="I213" i="13"/>
  <c r="I232" i="13"/>
  <c r="I11" i="13"/>
  <c r="I148" i="13"/>
  <c r="I241" i="13"/>
  <c r="I222" i="13"/>
  <c r="I170" i="13"/>
  <c r="I249" i="13"/>
  <c r="I104" i="13"/>
  <c r="I97" i="13"/>
  <c r="I193" i="13"/>
  <c r="I144" i="13"/>
  <c r="I123" i="13"/>
  <c r="I166" i="13"/>
  <c r="I172" i="13"/>
  <c r="I154" i="13"/>
  <c r="I150" i="13"/>
  <c r="I116" i="13"/>
  <c r="I106" i="13"/>
  <c r="I32" i="13"/>
  <c r="I100" i="13"/>
  <c r="I135" i="13"/>
  <c r="I165" i="13"/>
  <c r="I228" i="13"/>
  <c r="I45" i="13"/>
  <c r="I77" i="13"/>
  <c r="I24" i="13"/>
  <c r="I251" i="13"/>
  <c r="I95" i="13"/>
  <c r="I75" i="13"/>
  <c r="J173" i="13"/>
  <c r="I112" i="13"/>
  <c r="I225" i="13"/>
  <c r="J214" i="13"/>
  <c r="I25" i="13"/>
  <c r="I190" i="13"/>
  <c r="J217" i="13"/>
  <c r="I187" i="13"/>
  <c r="I167" i="13"/>
  <c r="I122" i="13"/>
  <c r="J212" i="13"/>
  <c r="J64" i="13"/>
  <c r="J110" i="13"/>
  <c r="J236" i="13"/>
  <c r="J23" i="13"/>
  <c r="J248" i="13"/>
  <c r="J226" i="13"/>
  <c r="J156" i="13"/>
  <c r="J257" i="13"/>
  <c r="J26" i="13"/>
  <c r="J168" i="13"/>
  <c r="J145" i="13"/>
  <c r="J120" i="13"/>
  <c r="J160" i="13"/>
  <c r="J139" i="13"/>
  <c r="J12" i="13"/>
  <c r="J252" i="13"/>
  <c r="J181" i="13"/>
  <c r="J91" i="13"/>
  <c r="J259" i="13"/>
  <c r="J36" i="13"/>
  <c r="J49" i="13"/>
  <c r="J141" i="13"/>
  <c r="J244" i="13"/>
  <c r="J47" i="13"/>
  <c r="J199" i="13"/>
  <c r="J17" i="13"/>
  <c r="J18" i="13"/>
  <c r="J142" i="13"/>
  <c r="J169" i="13"/>
  <c r="J231" i="13"/>
  <c r="J67" i="13"/>
  <c r="J60" i="13"/>
  <c r="J261" i="13"/>
  <c r="J196" i="13"/>
  <c r="J115" i="13"/>
  <c r="I5" i="13"/>
  <c r="I127" i="13"/>
  <c r="J112" i="13"/>
  <c r="I183" i="13"/>
  <c r="I263" i="13"/>
  <c r="J25" i="13"/>
  <c r="I14" i="13"/>
  <c r="I245" i="13"/>
  <c r="J187" i="13"/>
  <c r="I82" i="13"/>
  <c r="I138" i="13"/>
  <c r="I209" i="13"/>
  <c r="I93" i="13"/>
  <c r="I163" i="13"/>
  <c r="I83" i="13"/>
  <c r="I159" i="13"/>
  <c r="I121" i="13"/>
  <c r="I117" i="13"/>
  <c r="I158" i="13"/>
  <c r="I22" i="13"/>
  <c r="I237" i="13"/>
  <c r="I208" i="13"/>
  <c r="I103" i="13"/>
  <c r="I43" i="13"/>
  <c r="I87" i="13"/>
  <c r="I125" i="13"/>
  <c r="I63" i="13"/>
  <c r="I59" i="13"/>
  <c r="I35" i="13"/>
  <c r="I58" i="13"/>
  <c r="I72" i="13"/>
  <c r="J247" i="13"/>
  <c r="I76" i="13"/>
  <c r="I102" i="13"/>
  <c r="J108" i="13"/>
  <c r="I149" i="13"/>
  <c r="I221" i="13"/>
  <c r="J255" i="13"/>
  <c r="I126" i="13"/>
  <c r="I136" i="13"/>
  <c r="I230" i="13"/>
  <c r="I243" i="13"/>
  <c r="I153" i="13"/>
  <c r="I227" i="13"/>
  <c r="I131" i="13"/>
  <c r="I192" i="13"/>
  <c r="I171" i="13"/>
  <c r="I52" i="13"/>
  <c r="I30" i="13"/>
  <c r="I92" i="13"/>
  <c r="I188" i="13"/>
  <c r="I238" i="13"/>
  <c r="I94" i="13"/>
  <c r="I140" i="13"/>
  <c r="I99" i="13"/>
  <c r="I31" i="13"/>
  <c r="I96" i="13"/>
  <c r="I124" i="13"/>
  <c r="I89" i="13"/>
  <c r="I198" i="13"/>
  <c r="I34" i="13"/>
  <c r="I48" i="13"/>
  <c r="I197" i="13"/>
  <c r="I195" i="13"/>
  <c r="I44" i="13"/>
  <c r="I246" i="13"/>
  <c r="I105" i="13"/>
  <c r="I21" i="13"/>
  <c r="I130" i="13"/>
  <c r="I162" i="13"/>
  <c r="I224" i="13"/>
  <c r="I262" i="13"/>
  <c r="I38" i="13"/>
  <c r="I50" i="13"/>
  <c r="I69" i="13"/>
  <c r="I88" i="13"/>
  <c r="I90" i="13"/>
  <c r="J155" i="13"/>
  <c r="I247" i="13"/>
  <c r="I214" i="13"/>
  <c r="I146" i="13"/>
  <c r="J82" i="13"/>
  <c r="I64" i="13"/>
  <c r="J207" i="13"/>
  <c r="J117" i="13"/>
  <c r="I26" i="13"/>
  <c r="J222" i="13"/>
  <c r="J125" i="13"/>
  <c r="I181" i="13"/>
  <c r="J20" i="13"/>
  <c r="J42" i="13"/>
  <c r="J57" i="13"/>
  <c r="J98" i="13"/>
  <c r="J19" i="13"/>
  <c r="J182" i="13"/>
  <c r="J33" i="13"/>
  <c r="J61" i="13"/>
  <c r="J239" i="13"/>
  <c r="J223" i="13"/>
  <c r="I108" i="13"/>
  <c r="I217" i="13"/>
  <c r="J9" i="13"/>
  <c r="J93" i="13"/>
  <c r="I23" i="13"/>
  <c r="J213" i="13"/>
  <c r="J237" i="13"/>
  <c r="I120" i="13"/>
  <c r="J104" i="13"/>
  <c r="J35" i="13"/>
  <c r="J166" i="13"/>
  <c r="J154" i="13"/>
  <c r="J116" i="13"/>
  <c r="J32" i="13"/>
  <c r="J135" i="13"/>
  <c r="J228" i="13"/>
  <c r="J45" i="13"/>
  <c r="J24" i="13"/>
  <c r="J95" i="13"/>
  <c r="I27" i="13"/>
  <c r="J218" i="13"/>
  <c r="I255" i="13"/>
  <c r="I128" i="13"/>
  <c r="J233" i="13"/>
  <c r="J159" i="13"/>
  <c r="I156" i="13"/>
  <c r="J148" i="13"/>
  <c r="J43" i="13"/>
  <c r="I12" i="13"/>
  <c r="J144" i="13"/>
  <c r="I36" i="13"/>
  <c r="I141" i="13"/>
  <c r="I47" i="13"/>
  <c r="I17" i="13"/>
  <c r="I142" i="13"/>
  <c r="I231" i="13"/>
  <c r="I67" i="13"/>
  <c r="I261" i="13"/>
  <c r="I115" i="13"/>
  <c r="J113" i="13"/>
  <c r="I65" i="13"/>
  <c r="I234" i="13"/>
  <c r="I28" i="13"/>
  <c r="J80" i="13"/>
  <c r="J163" i="13"/>
  <c r="I248" i="13"/>
  <c r="J232" i="13"/>
  <c r="J208" i="13"/>
  <c r="I160" i="13"/>
  <c r="J97" i="13"/>
  <c r="J58" i="13"/>
  <c r="J56" i="13"/>
  <c r="J86" i="13"/>
  <c r="J260" i="13"/>
  <c r="J253" i="13"/>
  <c r="J157" i="13"/>
  <c r="J250" i="13"/>
  <c r="J46" i="13"/>
  <c r="J73" i="13"/>
  <c r="J119" i="13"/>
  <c r="I220" i="13"/>
  <c r="J183" i="13"/>
  <c r="J242" i="13"/>
  <c r="I132" i="13"/>
  <c r="J209" i="13"/>
  <c r="I236" i="13"/>
  <c r="J7" i="13"/>
  <c r="J22" i="13"/>
  <c r="I145" i="13"/>
  <c r="J249" i="13"/>
  <c r="J59" i="13"/>
  <c r="I259" i="13"/>
  <c r="I49" i="13"/>
  <c r="I244" i="13"/>
  <c r="I199" i="13"/>
  <c r="I18" i="13"/>
  <c r="I169" i="13"/>
  <c r="I60" i="13"/>
  <c r="I196" i="13"/>
  <c r="I110" i="13"/>
  <c r="J14" i="13"/>
  <c r="J193" i="13"/>
  <c r="J5" i="13"/>
  <c r="J176" i="13"/>
  <c r="J83" i="13"/>
  <c r="J241" i="13"/>
  <c r="I91" i="13"/>
  <c r="I57" i="13"/>
  <c r="J165" i="13"/>
  <c r="I73" i="13"/>
  <c r="I173" i="13"/>
  <c r="I211" i="13"/>
  <c r="J178" i="13"/>
  <c r="J103" i="13"/>
  <c r="J123" i="13"/>
  <c r="I260" i="13"/>
  <c r="I182" i="13"/>
  <c r="J251" i="13"/>
  <c r="I133" i="13"/>
  <c r="J132" i="13"/>
  <c r="J121" i="13"/>
  <c r="J170" i="13"/>
  <c r="I20" i="13"/>
  <c r="J106" i="13"/>
  <c r="I250" i="13"/>
  <c r="I239" i="13"/>
  <c r="I242" i="13"/>
  <c r="I252" i="13"/>
  <c r="I19" i="13"/>
  <c r="I168" i="13"/>
  <c r="I61" i="13"/>
  <c r="I113" i="13"/>
  <c r="I157" i="13"/>
  <c r="J65" i="13"/>
  <c r="J138" i="13"/>
  <c r="I226" i="13"/>
  <c r="J87" i="13"/>
  <c r="I56" i="13"/>
  <c r="I98" i="13"/>
  <c r="I119" i="13"/>
  <c r="I189" i="13"/>
  <c r="I212" i="13"/>
  <c r="J158" i="13"/>
  <c r="I139" i="13"/>
  <c r="J172" i="13"/>
  <c r="I253" i="13"/>
  <c r="I33" i="13"/>
  <c r="I109" i="13"/>
  <c r="J29" i="13"/>
  <c r="I257" i="13"/>
  <c r="J63" i="13"/>
  <c r="I42" i="13"/>
  <c r="J100" i="13"/>
  <c r="I46" i="13"/>
  <c r="J11" i="13"/>
  <c r="I86" i="13"/>
  <c r="J77" i="13"/>
  <c r="J71" i="13"/>
  <c r="J150" i="13"/>
  <c r="E4" i="8"/>
  <c r="H12" i="60"/>
  <c r="G4" i="8"/>
  <c r="E6" i="8"/>
  <c r="H11" i="7"/>
  <c r="E7" i="8"/>
  <c r="G4" i="7"/>
  <c r="E11" i="8"/>
  <c r="H14" i="8"/>
  <c r="E12" i="8"/>
  <c r="E8" i="8"/>
  <c r="E5" i="8"/>
  <c r="E13" i="8"/>
  <c r="C7" i="8"/>
  <c r="C11" i="8"/>
  <c r="C13" i="8"/>
  <c r="E4" i="60"/>
  <c r="C4" i="7"/>
  <c r="C5" i="8"/>
  <c r="C9" i="8"/>
  <c r="E9" i="8"/>
  <c r="C4" i="60"/>
  <c r="C4" i="8"/>
  <c r="C6" i="8"/>
  <c r="C8" i="8"/>
  <c r="C10" i="8"/>
  <c r="E4" i="7"/>
  <c r="I274" i="2"/>
  <c r="J264" i="13" l="1"/>
  <c r="I264" i="13"/>
  <c r="E14" i="8"/>
  <c r="C12" i="60"/>
  <c r="C11" i="7"/>
  <c r="G12" i="60"/>
  <c r="E12" i="60"/>
  <c r="G11" i="7"/>
  <c r="G14" i="8"/>
  <c r="C14" i="8"/>
  <c r="E11" i="7"/>
  <c r="D10" i="4"/>
  <c r="G8" i="11" l="1"/>
  <c r="E12" i="4" l="1"/>
  <c r="D12" i="4"/>
  <c r="E11" i="4"/>
  <c r="E10" i="4"/>
  <c r="E9" i="4"/>
  <c r="D9" i="4"/>
  <c r="E8" i="4"/>
  <c r="D8" i="4"/>
  <c r="E7" i="4"/>
  <c r="D7" i="4"/>
  <c r="E6" i="4"/>
  <c r="D6" i="4"/>
  <c r="E5" i="4"/>
  <c r="D5" i="4"/>
  <c r="E4" i="4"/>
  <c r="E3" i="4"/>
  <c r="E3" i="55"/>
  <c r="F8" i="9"/>
  <c r="E3" i="9"/>
  <c r="G274" i="2"/>
  <c r="B5" i="2" s="1"/>
  <c r="E222" i="15" l="1"/>
  <c r="E223" i="15"/>
  <c r="E220" i="15"/>
  <c r="E221" i="15"/>
  <c r="C218" i="15"/>
  <c r="C219" i="15"/>
  <c r="G218" i="15"/>
  <c r="G219" i="15"/>
  <c r="E218" i="15"/>
  <c r="E219" i="15"/>
  <c r="G5" i="15"/>
  <c r="G4" i="15"/>
  <c r="G7" i="15"/>
  <c r="G6" i="15"/>
  <c r="H274" i="2" l="1"/>
  <c r="C5" i="2" s="1"/>
  <c r="D5" i="2" s="1"/>
  <c r="B190" i="11" l="1"/>
  <c r="C4" i="11" l="1"/>
  <c r="C12" i="11"/>
  <c r="C20" i="11"/>
  <c r="C28" i="11"/>
  <c r="C36" i="11"/>
  <c r="C44" i="11"/>
  <c r="C52" i="11"/>
  <c r="C60" i="11"/>
  <c r="C68" i="11"/>
  <c r="C76" i="11"/>
  <c r="C84" i="11"/>
  <c r="C92" i="11"/>
  <c r="C100" i="11"/>
  <c r="C108" i="11"/>
  <c r="C116" i="11"/>
  <c r="C124" i="11"/>
  <c r="C132" i="11"/>
  <c r="C140" i="11"/>
  <c r="C148" i="11"/>
  <c r="C156" i="11"/>
  <c r="C164" i="11"/>
  <c r="C172" i="11"/>
  <c r="C180" i="11"/>
  <c r="C188" i="11"/>
  <c r="C78" i="11"/>
  <c r="C126" i="11"/>
  <c r="C166" i="11"/>
  <c r="C153" i="11"/>
  <c r="C5" i="11"/>
  <c r="C13" i="11"/>
  <c r="C21" i="11"/>
  <c r="C29" i="11"/>
  <c r="C37" i="11"/>
  <c r="C45" i="11"/>
  <c r="C53" i="11"/>
  <c r="C61" i="11"/>
  <c r="C69" i="11"/>
  <c r="C77" i="11"/>
  <c r="C85" i="11"/>
  <c r="C93" i="11"/>
  <c r="C101" i="11"/>
  <c r="C109" i="11"/>
  <c r="C117" i="11"/>
  <c r="C125" i="11"/>
  <c r="C133" i="11"/>
  <c r="C141" i="11"/>
  <c r="C149" i="11"/>
  <c r="C157" i="11"/>
  <c r="C165" i="11"/>
  <c r="C173" i="11"/>
  <c r="C181" i="11"/>
  <c r="C189" i="11"/>
  <c r="C70" i="11"/>
  <c r="C150" i="11"/>
  <c r="C161" i="11"/>
  <c r="C6" i="11"/>
  <c r="C14" i="11"/>
  <c r="C22" i="11"/>
  <c r="C30" i="11"/>
  <c r="C38" i="11"/>
  <c r="C46" i="11"/>
  <c r="C54" i="11"/>
  <c r="C62" i="11"/>
  <c r="C7" i="11"/>
  <c r="C15" i="11"/>
  <c r="C23" i="11"/>
  <c r="C31" i="11"/>
  <c r="C39" i="11"/>
  <c r="C47" i="11"/>
  <c r="C55" i="11"/>
  <c r="C63" i="11"/>
  <c r="C71" i="11"/>
  <c r="C79" i="11"/>
  <c r="C87" i="11"/>
  <c r="C95" i="11"/>
  <c r="C103" i="11"/>
  <c r="C111" i="11"/>
  <c r="C119" i="11"/>
  <c r="C127" i="11"/>
  <c r="C135" i="11"/>
  <c r="C143" i="11"/>
  <c r="C151" i="11"/>
  <c r="C159" i="11"/>
  <c r="C167" i="11"/>
  <c r="C175" i="11"/>
  <c r="C183" i="11"/>
  <c r="C17" i="11"/>
  <c r="C8" i="11"/>
  <c r="C16" i="11"/>
  <c r="C24" i="11"/>
  <c r="C32" i="11"/>
  <c r="C40" i="11"/>
  <c r="C48" i="11"/>
  <c r="C56" i="11"/>
  <c r="C64" i="11"/>
  <c r="C72" i="11"/>
  <c r="C80" i="11"/>
  <c r="C88" i="11"/>
  <c r="C96" i="11"/>
  <c r="C104" i="11"/>
  <c r="C112" i="11"/>
  <c r="C120" i="11"/>
  <c r="C128" i="11"/>
  <c r="C136" i="11"/>
  <c r="C144" i="11"/>
  <c r="C152" i="11"/>
  <c r="C160" i="11"/>
  <c r="C168" i="11"/>
  <c r="C176" i="11"/>
  <c r="C184" i="11"/>
  <c r="C9" i="11"/>
  <c r="C25" i="11"/>
  <c r="C33" i="11"/>
  <c r="C41" i="11"/>
  <c r="C49" i="11"/>
  <c r="C57" i="11"/>
  <c r="C65" i="11"/>
  <c r="C73" i="11"/>
  <c r="C81" i="11"/>
  <c r="C89" i="11"/>
  <c r="C97" i="11"/>
  <c r="C105" i="11"/>
  <c r="C113" i="11"/>
  <c r="C121" i="11"/>
  <c r="C129" i="11"/>
  <c r="C169" i="11"/>
  <c r="C177" i="11"/>
  <c r="C185" i="11"/>
  <c r="C10" i="11"/>
  <c r="C18" i="11"/>
  <c r="C26" i="11"/>
  <c r="C34" i="11"/>
  <c r="C42" i="11"/>
  <c r="C50" i="11"/>
  <c r="C58" i="11"/>
  <c r="C66" i="11"/>
  <c r="C74" i="11"/>
  <c r="C82" i="11"/>
  <c r="C90" i="11"/>
  <c r="C98" i="11"/>
  <c r="C106" i="11"/>
  <c r="C114" i="11"/>
  <c r="C122" i="11"/>
  <c r="C130" i="11"/>
  <c r="C138" i="11"/>
  <c r="C146" i="11"/>
  <c r="C154" i="11"/>
  <c r="C162" i="11"/>
  <c r="C170" i="11"/>
  <c r="C178" i="11"/>
  <c r="C186" i="11"/>
  <c r="C86" i="11"/>
  <c r="C110" i="11"/>
  <c r="C134" i="11"/>
  <c r="C158" i="11"/>
  <c r="C182" i="11"/>
  <c r="C145" i="11"/>
  <c r="C11" i="11"/>
  <c r="C19" i="11"/>
  <c r="C27" i="11"/>
  <c r="C35" i="11"/>
  <c r="C43" i="11"/>
  <c r="C51" i="11"/>
  <c r="C59" i="11"/>
  <c r="C67" i="11"/>
  <c r="C75" i="11"/>
  <c r="C83" i="11"/>
  <c r="C91" i="11"/>
  <c r="C99" i="11"/>
  <c r="C107" i="11"/>
  <c r="C115" i="11"/>
  <c r="C123" i="11"/>
  <c r="C131" i="11"/>
  <c r="C139" i="11"/>
  <c r="C147" i="11"/>
  <c r="C155" i="11"/>
  <c r="C163" i="11"/>
  <c r="C171" i="11"/>
  <c r="C179" i="11"/>
  <c r="C187" i="11"/>
  <c r="C94" i="11"/>
  <c r="C102" i="11"/>
  <c r="C118" i="11"/>
  <c r="C142" i="11"/>
  <c r="C174" i="11"/>
  <c r="C137" i="11"/>
  <c r="I190" i="11"/>
  <c r="C74" i="15"/>
  <c r="F11" i="9"/>
  <c r="E4" i="9"/>
  <c r="E5" i="9"/>
  <c r="E6" i="9"/>
  <c r="E7" i="9"/>
  <c r="E8" i="9"/>
  <c r="E9" i="9"/>
  <c r="E10" i="9"/>
  <c r="E11" i="9"/>
  <c r="E12" i="9"/>
  <c r="E13" i="9"/>
  <c r="E14" i="9"/>
  <c r="C139" i="15" l="1"/>
  <c r="G51" i="15"/>
  <c r="C162" i="15"/>
  <c r="C129" i="15"/>
  <c r="C166" i="15"/>
  <c r="C141" i="15"/>
  <c r="C108" i="15"/>
  <c r="C115" i="15"/>
  <c r="C168" i="15"/>
  <c r="C51" i="15"/>
  <c r="C87" i="15"/>
  <c r="G87" i="15"/>
  <c r="G74" i="15"/>
  <c r="G139" i="15"/>
  <c r="G166" i="15"/>
  <c r="G168" i="15"/>
  <c r="G162" i="15"/>
  <c r="G108" i="15"/>
  <c r="G115" i="15"/>
  <c r="G129" i="15"/>
  <c r="G141" i="15"/>
  <c r="G181" i="11" l="1"/>
  <c r="G179" i="11"/>
  <c r="G180" i="11"/>
  <c r="E168" i="15" l="1"/>
  <c r="E166" i="15"/>
  <c r="E139" i="15"/>
  <c r="E108" i="15"/>
  <c r="E51" i="15"/>
  <c r="E74" i="15"/>
  <c r="E87" i="15"/>
  <c r="E115" i="15"/>
  <c r="E141" i="15"/>
  <c r="E129" i="15"/>
  <c r="E162" i="15"/>
  <c r="C34" i="15"/>
  <c r="C179" i="15"/>
  <c r="C202" i="15"/>
  <c r="C160" i="15"/>
  <c r="C98" i="15"/>
  <c r="C203" i="15"/>
  <c r="C69" i="15"/>
  <c r="C55" i="15"/>
  <c r="C32" i="15"/>
  <c r="C204" i="15"/>
  <c r="C193" i="15"/>
  <c r="C195" i="15"/>
  <c r="C181" i="15"/>
  <c r="C31" i="15"/>
  <c r="C68" i="15"/>
  <c r="C194" i="15"/>
  <c r="C104" i="15"/>
  <c r="C167" i="15"/>
  <c r="C185" i="15"/>
  <c r="C96" i="15"/>
  <c r="C170" i="15"/>
  <c r="C165" i="15"/>
  <c r="C205" i="15"/>
  <c r="C126" i="15"/>
  <c r="C198" i="15"/>
  <c r="C174" i="15"/>
  <c r="C81" i="15"/>
  <c r="C206" i="15"/>
  <c r="C76" i="15"/>
  <c r="C142" i="15"/>
  <c r="C20" i="15"/>
  <c r="C71" i="15"/>
  <c r="C207" i="15"/>
  <c r="C208" i="15"/>
  <c r="C124" i="15"/>
  <c r="C209" i="15"/>
  <c r="C210" i="15"/>
  <c r="C211" i="15"/>
  <c r="C155" i="15"/>
  <c r="C133" i="15"/>
  <c r="C212" i="15"/>
  <c r="C213" i="15"/>
  <c r="C164" i="15"/>
  <c r="C147" i="15"/>
  <c r="C178" i="15"/>
  <c r="C16" i="15"/>
  <c r="C190" i="15"/>
  <c r="C17" i="15"/>
  <c r="C89" i="15"/>
  <c r="C187" i="15"/>
  <c r="C4" i="15"/>
  <c r="C78" i="15"/>
  <c r="C60" i="15"/>
  <c r="C214" i="15"/>
  <c r="C215" i="15"/>
  <c r="C61" i="15"/>
  <c r="C196" i="15"/>
  <c r="C201" i="15"/>
  <c r="C7" i="15"/>
  <c r="C59" i="15"/>
  <c r="C216" i="15"/>
  <c r="C199" i="15"/>
  <c r="C183" i="15"/>
  <c r="C200" i="15"/>
  <c r="C131" i="15"/>
  <c r="C217" i="15"/>
  <c r="C93" i="15"/>
  <c r="C172" i="15"/>
  <c r="C43" i="15"/>
  <c r="C84" i="15"/>
  <c r="C9" i="15"/>
  <c r="C86" i="15"/>
  <c r="C119" i="15"/>
  <c r="C188" i="15"/>
  <c r="C171" i="15"/>
  <c r="C94" i="15"/>
  <c r="C82" i="15"/>
  <c r="C66" i="15"/>
  <c r="C151" i="15"/>
  <c r="C100" i="15"/>
  <c r="C23" i="15"/>
  <c r="C12" i="15"/>
  <c r="C134" i="15"/>
  <c r="C18" i="15"/>
  <c r="C48" i="15"/>
  <c r="C103" i="15"/>
  <c r="C148" i="15"/>
  <c r="C122" i="15"/>
  <c r="C95" i="15"/>
  <c r="C136" i="15"/>
  <c r="C25" i="15"/>
  <c r="C173" i="15"/>
  <c r="C186" i="15"/>
  <c r="C117" i="15"/>
  <c r="C24" i="15"/>
  <c r="C44" i="15"/>
  <c r="C64" i="15"/>
  <c r="C57" i="15"/>
  <c r="C70" i="15"/>
  <c r="C107" i="15"/>
  <c r="C113" i="15"/>
  <c r="C197" i="15"/>
  <c r="C159" i="15"/>
  <c r="C144" i="15"/>
  <c r="C191" i="15"/>
  <c r="C180" i="15"/>
  <c r="C102" i="15"/>
  <c r="C35" i="15"/>
  <c r="C146" i="15"/>
  <c r="C80" i="15"/>
  <c r="C192" i="15"/>
  <c r="C97" i="15"/>
  <c r="C125" i="15"/>
  <c r="C99" i="15"/>
  <c r="C177" i="15"/>
  <c r="C5" i="15"/>
  <c r="C41" i="15"/>
  <c r="C157" i="15"/>
  <c r="C45" i="15"/>
  <c r="C101" i="15"/>
  <c r="C26" i="15"/>
  <c r="C90" i="15"/>
  <c r="C36" i="15"/>
  <c r="C176" i="15"/>
  <c r="C6" i="15"/>
  <c r="C135" i="15"/>
  <c r="C127" i="15"/>
  <c r="C182" i="15"/>
  <c r="C189" i="15"/>
  <c r="C22" i="15"/>
  <c r="C75" i="15"/>
  <c r="C114" i="15"/>
  <c r="C54" i="15"/>
  <c r="C46" i="15"/>
  <c r="C63" i="15"/>
  <c r="C105" i="15"/>
  <c r="C28" i="15"/>
  <c r="C29" i="15"/>
  <c r="C175" i="15"/>
  <c r="C8" i="15"/>
  <c r="C38" i="15"/>
  <c r="C130" i="15"/>
  <c r="C15" i="15"/>
  <c r="C11" i="15"/>
  <c r="C120" i="15"/>
  <c r="C156" i="15"/>
  <c r="C143" i="15"/>
  <c r="C10" i="15"/>
  <c r="C150" i="15"/>
  <c r="C92" i="15"/>
  <c r="C112" i="15"/>
  <c r="C149" i="15"/>
  <c r="C58" i="15"/>
  <c r="C19" i="15"/>
  <c r="C42" i="15"/>
  <c r="C21" i="15"/>
  <c r="C56" i="15"/>
  <c r="C73" i="15"/>
  <c r="C30" i="15"/>
  <c r="C50" i="15"/>
  <c r="C77" i="15"/>
  <c r="C85" i="15"/>
  <c r="C88" i="15"/>
  <c r="C123" i="15"/>
  <c r="C83" i="15"/>
  <c r="C116" i="15"/>
  <c r="C169" i="15"/>
  <c r="C52" i="15"/>
  <c r="C40" i="15"/>
  <c r="C39" i="15"/>
  <c r="C67" i="15"/>
  <c r="C163" i="15"/>
  <c r="C79" i="15"/>
  <c r="C13" i="15"/>
  <c r="C72" i="15"/>
  <c r="C109" i="15"/>
  <c r="C49" i="15"/>
  <c r="C106" i="15"/>
  <c r="C47" i="15"/>
  <c r="C137" i="15"/>
  <c r="C33" i="15"/>
  <c r="C184" i="15"/>
  <c r="C53" i="15"/>
  <c r="C37" i="15"/>
  <c r="C27" i="15"/>
  <c r="C145" i="15"/>
  <c r="C91" i="15"/>
  <c r="C62" i="15"/>
  <c r="C140" i="15"/>
  <c r="C111" i="15"/>
  <c r="C158" i="15"/>
  <c r="C138" i="15"/>
  <c r="C152" i="15"/>
  <c r="C128" i="15"/>
  <c r="C132" i="15"/>
  <c r="C121" i="15"/>
  <c r="C118" i="15"/>
  <c r="C161" i="15"/>
  <c r="C65" i="15"/>
  <c r="C14" i="15"/>
  <c r="C153" i="15"/>
  <c r="C154" i="15"/>
  <c r="E34" i="15"/>
  <c r="E179" i="15"/>
  <c r="E202" i="15"/>
  <c r="E160" i="15"/>
  <c r="E98" i="15"/>
  <c r="E203" i="15"/>
  <c r="E69" i="15"/>
  <c r="E55" i="15"/>
  <c r="E32" i="15"/>
  <c r="E204" i="15"/>
  <c r="E193" i="15"/>
  <c r="E195" i="15"/>
  <c r="E181" i="15"/>
  <c r="E31" i="15"/>
  <c r="E68" i="15"/>
  <c r="E194" i="15"/>
  <c r="E104" i="15"/>
  <c r="E167" i="15"/>
  <c r="E185" i="15"/>
  <c r="E96" i="15"/>
  <c r="E170" i="15"/>
  <c r="E165" i="15"/>
  <c r="E205" i="15"/>
  <c r="E126" i="15"/>
  <c r="E198" i="15"/>
  <c r="E174" i="15"/>
  <c r="E81" i="15"/>
  <c r="E206" i="15"/>
  <c r="E76" i="15"/>
  <c r="E142" i="15"/>
  <c r="E20" i="15"/>
  <c r="E71" i="15"/>
  <c r="E207" i="15"/>
  <c r="E208" i="15"/>
  <c r="E124" i="15"/>
  <c r="E209" i="15"/>
  <c r="E210" i="15"/>
  <c r="E211" i="15"/>
  <c r="E155" i="15"/>
  <c r="E133" i="15"/>
  <c r="E212" i="15"/>
  <c r="E213" i="15"/>
  <c r="E164" i="15"/>
  <c r="E147" i="15"/>
  <c r="E178" i="15"/>
  <c r="E16" i="15"/>
  <c r="E190" i="15"/>
  <c r="E17" i="15"/>
  <c r="E89" i="15"/>
  <c r="E187" i="15"/>
  <c r="E4" i="15"/>
  <c r="E78" i="15"/>
  <c r="E60" i="15"/>
  <c r="E214" i="15"/>
  <c r="E215" i="15"/>
  <c r="E61" i="15"/>
  <c r="E196" i="15"/>
  <c r="E201" i="15"/>
  <c r="E7" i="15"/>
  <c r="E59" i="15"/>
  <c r="E216" i="15"/>
  <c r="E199" i="15"/>
  <c r="E183" i="15"/>
  <c r="E200" i="15"/>
  <c r="E131" i="15"/>
  <c r="E217" i="15"/>
  <c r="E93" i="15"/>
  <c r="E172" i="15"/>
  <c r="E43" i="15"/>
  <c r="E84" i="15"/>
  <c r="E9" i="15"/>
  <c r="E86" i="15"/>
  <c r="E119" i="15"/>
  <c r="E188" i="15"/>
  <c r="E171" i="15"/>
  <c r="E94" i="15"/>
  <c r="E82" i="15"/>
  <c r="E66" i="15"/>
  <c r="E151" i="15"/>
  <c r="E100" i="15"/>
  <c r="E23" i="15"/>
  <c r="E12" i="15"/>
  <c r="E134" i="15"/>
  <c r="E18" i="15"/>
  <c r="E48" i="15"/>
  <c r="E103" i="15"/>
  <c r="E148" i="15"/>
  <c r="E122" i="15"/>
  <c r="E95" i="15"/>
  <c r="E136" i="15"/>
  <c r="E25" i="15"/>
  <c r="E173" i="15"/>
  <c r="E186" i="15"/>
  <c r="E117" i="15"/>
  <c r="E24" i="15"/>
  <c r="E44" i="15"/>
  <c r="E64" i="15"/>
  <c r="E57" i="15"/>
  <c r="E70" i="15"/>
  <c r="E107" i="15"/>
  <c r="E113" i="15"/>
  <c r="E197" i="15"/>
  <c r="E159" i="15"/>
  <c r="E144" i="15"/>
  <c r="E191" i="15"/>
  <c r="E180" i="15"/>
  <c r="E102" i="15"/>
  <c r="E35" i="15"/>
  <c r="E146" i="15"/>
  <c r="E80" i="15"/>
  <c r="E192" i="15"/>
  <c r="E97" i="15"/>
  <c r="E125" i="15"/>
  <c r="E99" i="15"/>
  <c r="E177" i="15"/>
  <c r="E5" i="15"/>
  <c r="E41" i="15"/>
  <c r="E157" i="15"/>
  <c r="E45" i="15"/>
  <c r="E101" i="15"/>
  <c r="E26" i="15"/>
  <c r="E90" i="15"/>
  <c r="E36" i="15"/>
  <c r="E176" i="15"/>
  <c r="E6" i="15"/>
  <c r="E135" i="15"/>
  <c r="E127" i="15"/>
  <c r="E182" i="15"/>
  <c r="E189" i="15"/>
  <c r="E22" i="15"/>
  <c r="E75" i="15"/>
  <c r="E114" i="15"/>
  <c r="E54" i="15"/>
  <c r="E46" i="15"/>
  <c r="E63" i="15"/>
  <c r="E105" i="15"/>
  <c r="E28" i="15"/>
  <c r="E29" i="15"/>
  <c r="E175" i="15"/>
  <c r="E8" i="15"/>
  <c r="E38" i="15"/>
  <c r="E130" i="15"/>
  <c r="E15" i="15"/>
  <c r="E11" i="15"/>
  <c r="E120" i="15"/>
  <c r="E156" i="15"/>
  <c r="E143" i="15"/>
  <c r="E10" i="15"/>
  <c r="E150" i="15"/>
  <c r="E92" i="15"/>
  <c r="E112" i="15"/>
  <c r="E149" i="15"/>
  <c r="E58" i="15"/>
  <c r="E19" i="15"/>
  <c r="E42" i="15"/>
  <c r="E21" i="15"/>
  <c r="E56" i="15"/>
  <c r="E73" i="15"/>
  <c r="E30" i="15"/>
  <c r="E50" i="15"/>
  <c r="E77" i="15"/>
  <c r="E85" i="15"/>
  <c r="E88" i="15"/>
  <c r="E123" i="15"/>
  <c r="E83" i="15"/>
  <c r="E116" i="15"/>
  <c r="E169" i="15"/>
  <c r="E52" i="15"/>
  <c r="E40" i="15"/>
  <c r="E39" i="15"/>
  <c r="E67" i="15"/>
  <c r="E163" i="15"/>
  <c r="E79" i="15"/>
  <c r="E13" i="15"/>
  <c r="E72" i="15"/>
  <c r="E109" i="15"/>
  <c r="E49" i="15"/>
  <c r="E106" i="15"/>
  <c r="E47" i="15"/>
  <c r="E137" i="15"/>
  <c r="E33" i="15"/>
  <c r="E184" i="15"/>
  <c r="E53" i="15"/>
  <c r="E37" i="15"/>
  <c r="E27" i="15"/>
  <c r="E145" i="15"/>
  <c r="E91" i="15"/>
  <c r="E62" i="15"/>
  <c r="E140" i="15"/>
  <c r="E111" i="15"/>
  <c r="E158" i="15"/>
  <c r="E138" i="15"/>
  <c r="E152" i="15"/>
  <c r="E128" i="15"/>
  <c r="E132" i="15"/>
  <c r="E121" i="15"/>
  <c r="E118" i="15"/>
  <c r="E161" i="15"/>
  <c r="E65" i="15"/>
  <c r="E14" i="15"/>
  <c r="E153" i="15"/>
  <c r="E154" i="15"/>
  <c r="G34" i="15"/>
  <c r="G179" i="15"/>
  <c r="G202" i="15"/>
  <c r="G160" i="15"/>
  <c r="G98" i="15"/>
  <c r="G203" i="15"/>
  <c r="G69" i="15"/>
  <c r="G55" i="15"/>
  <c r="G32" i="15"/>
  <c r="G204" i="15"/>
  <c r="G193" i="15"/>
  <c r="G195" i="15"/>
  <c r="G181" i="15"/>
  <c r="G31" i="15"/>
  <c r="G68" i="15"/>
  <c r="G194" i="15"/>
  <c r="G104" i="15"/>
  <c r="G167" i="15"/>
  <c r="G185" i="15"/>
  <c r="G96" i="15"/>
  <c r="G170" i="15"/>
  <c r="G165" i="15"/>
  <c r="G205" i="15"/>
  <c r="G126" i="15"/>
  <c r="G198" i="15"/>
  <c r="G174" i="15"/>
  <c r="G81" i="15"/>
  <c r="G206" i="15"/>
  <c r="G76" i="15"/>
  <c r="G142" i="15"/>
  <c r="G20" i="15"/>
  <c r="G71" i="15"/>
  <c r="G207" i="15"/>
  <c r="G208" i="15"/>
  <c r="G124" i="15"/>
  <c r="G209" i="15"/>
  <c r="G210" i="15"/>
  <c r="G211" i="15"/>
  <c r="G155" i="15"/>
  <c r="G133" i="15"/>
  <c r="G212" i="15"/>
  <c r="G213" i="15"/>
  <c r="G164" i="15"/>
  <c r="G147" i="15"/>
  <c r="G178" i="15"/>
  <c r="G16" i="15"/>
  <c r="G190" i="15"/>
  <c r="G17" i="15"/>
  <c r="G89" i="15"/>
  <c r="G187" i="15"/>
  <c r="G78" i="15"/>
  <c r="G60" i="15"/>
  <c r="G214" i="15"/>
  <c r="G215" i="15"/>
  <c r="G61" i="15"/>
  <c r="G196" i="15"/>
  <c r="G201" i="15"/>
  <c r="G59" i="15"/>
  <c r="G216" i="15"/>
  <c r="G199" i="15"/>
  <c r="G183" i="15"/>
  <c r="G200" i="15"/>
  <c r="G131" i="15"/>
  <c r="G217" i="15"/>
  <c r="G93" i="15"/>
  <c r="G172" i="15"/>
  <c r="G43" i="15"/>
  <c r="G84" i="15"/>
  <c r="G9" i="15"/>
  <c r="G86" i="15"/>
  <c r="G119" i="15"/>
  <c r="G188" i="15"/>
  <c r="G171" i="15"/>
  <c r="G94" i="15"/>
  <c r="G82" i="15"/>
  <c r="G66" i="15"/>
  <c r="G151" i="15"/>
  <c r="G100" i="15"/>
  <c r="G23" i="15"/>
  <c r="G12" i="15"/>
  <c r="G134" i="15"/>
  <c r="G18" i="15"/>
  <c r="G48" i="15"/>
  <c r="G103" i="15"/>
  <c r="G148" i="15"/>
  <c r="G122" i="15"/>
  <c r="G95" i="15"/>
  <c r="G136" i="15"/>
  <c r="G25" i="15"/>
  <c r="G173" i="15"/>
  <c r="G186" i="15"/>
  <c r="G117" i="15"/>
  <c r="G24" i="15"/>
  <c r="G44" i="15"/>
  <c r="G64" i="15"/>
  <c r="G57" i="15"/>
  <c r="G70" i="15"/>
  <c r="G107" i="15"/>
  <c r="G113" i="15"/>
  <c r="G197" i="15"/>
  <c r="G159" i="15"/>
  <c r="G144" i="15"/>
  <c r="G191" i="15"/>
  <c r="G180" i="15"/>
  <c r="G102" i="15"/>
  <c r="G35" i="15"/>
  <c r="G146" i="15"/>
  <c r="G80" i="15"/>
  <c r="G192" i="15"/>
  <c r="G97" i="15"/>
  <c r="G125" i="15"/>
  <c r="G99" i="15"/>
  <c r="G177" i="15"/>
  <c r="G41" i="15"/>
  <c r="G157" i="15"/>
  <c r="G45" i="15"/>
  <c r="G101" i="15"/>
  <c r="G26" i="15"/>
  <c r="G90" i="15"/>
  <c r="G36" i="15"/>
  <c r="G176" i="15"/>
  <c r="G135" i="15"/>
  <c r="G127" i="15"/>
  <c r="G182" i="15"/>
  <c r="G189" i="15"/>
  <c r="G22" i="15"/>
  <c r="G75" i="15"/>
  <c r="G114" i="15"/>
  <c r="G54" i="15"/>
  <c r="G46" i="15"/>
  <c r="G63" i="15"/>
  <c r="G105" i="15"/>
  <c r="G28" i="15"/>
  <c r="G29" i="15"/>
  <c r="G175" i="15"/>
  <c r="G8" i="15"/>
  <c r="G38" i="15"/>
  <c r="G130" i="15"/>
  <c r="G15" i="15"/>
  <c r="G11" i="15"/>
  <c r="G120" i="15"/>
  <c r="G156" i="15"/>
  <c r="G143" i="15"/>
  <c r="G10" i="15"/>
  <c r="G150" i="15"/>
  <c r="G92" i="15"/>
  <c r="G112" i="15"/>
  <c r="G149" i="15"/>
  <c r="G58" i="15"/>
  <c r="G19" i="15"/>
  <c r="G42" i="15"/>
  <c r="G21" i="15"/>
  <c r="G56" i="15"/>
  <c r="G73" i="15"/>
  <c r="G30" i="15"/>
  <c r="G50" i="15"/>
  <c r="G77" i="15"/>
  <c r="G85" i="15"/>
  <c r="G88" i="15"/>
  <c r="G123" i="15"/>
  <c r="G83" i="15"/>
  <c r="G116" i="15"/>
  <c r="G169" i="15"/>
  <c r="G52" i="15"/>
  <c r="G40" i="15"/>
  <c r="G39" i="15"/>
  <c r="G67" i="15"/>
  <c r="G163" i="15"/>
  <c r="G79" i="15"/>
  <c r="G13" i="15"/>
  <c r="G72" i="15"/>
  <c r="G109" i="15"/>
  <c r="G49" i="15"/>
  <c r="G106" i="15"/>
  <c r="G47" i="15"/>
  <c r="G137" i="15"/>
  <c r="G33" i="15"/>
  <c r="G184" i="15"/>
  <c r="G53" i="15"/>
  <c r="G37" i="15"/>
  <c r="G27" i="15"/>
  <c r="G145" i="15"/>
  <c r="G91" i="15"/>
  <c r="G62" i="15"/>
  <c r="G140" i="15"/>
  <c r="G111" i="15"/>
  <c r="G158" i="15"/>
  <c r="G138" i="15"/>
  <c r="G152" i="15"/>
  <c r="G128" i="15"/>
  <c r="G132" i="15"/>
  <c r="G121" i="15"/>
  <c r="G118" i="15"/>
  <c r="G161" i="15"/>
  <c r="G65" i="15"/>
  <c r="G14" i="15"/>
  <c r="G153" i="15"/>
  <c r="G154" i="15"/>
  <c r="E110" i="15"/>
  <c r="G110" i="15"/>
  <c r="C110" i="15"/>
  <c r="C267" i="15" l="1"/>
  <c r="G267" i="15"/>
  <c r="E267" i="15"/>
  <c r="C6" i="2"/>
  <c r="B6" i="2" l="1"/>
  <c r="D6" i="2" s="1"/>
  <c r="E5" i="2"/>
  <c r="E4" i="2"/>
  <c r="G7" i="11"/>
  <c r="G97" i="11"/>
  <c r="G110" i="11"/>
  <c r="G105" i="11"/>
  <c r="G101" i="11"/>
  <c r="G65" i="11"/>
  <c r="G39" i="11"/>
  <c r="G123" i="11"/>
  <c r="G170" i="11"/>
  <c r="G129" i="11"/>
  <c r="G83" i="11"/>
  <c r="G53" i="11"/>
  <c r="G21" i="11"/>
  <c r="G135" i="11"/>
  <c r="G157" i="11"/>
  <c r="G148" i="11"/>
  <c r="G139" i="11"/>
  <c r="G31" i="11"/>
  <c r="G151" i="11"/>
  <c r="G29" i="11"/>
  <c r="G176" i="11"/>
  <c r="G167" i="11"/>
  <c r="G146" i="11"/>
  <c r="G117" i="11"/>
  <c r="G90" i="11"/>
  <c r="G86" i="11"/>
  <c r="G71" i="11"/>
  <c r="G45" i="11"/>
  <c r="G13" i="11"/>
  <c r="G5" i="11"/>
  <c r="G119" i="11"/>
  <c r="G165" i="11"/>
  <c r="G99" i="11"/>
  <c r="G78" i="11"/>
  <c r="G55" i="11"/>
  <c r="G23" i="11"/>
  <c r="G103" i="11"/>
  <c r="G93" i="11"/>
  <c r="G63" i="11"/>
  <c r="G37" i="11"/>
  <c r="G141" i="11"/>
  <c r="G159" i="11"/>
  <c r="G143" i="11"/>
  <c r="G115" i="11"/>
  <c r="G88" i="11"/>
  <c r="G81" i="11"/>
  <c r="G73" i="11"/>
  <c r="G47" i="11"/>
  <c r="G15" i="11"/>
  <c r="G174" i="11"/>
  <c r="G172" i="11"/>
  <c r="G162" i="11"/>
  <c r="G155" i="11"/>
  <c r="G153" i="11"/>
  <c r="G137" i="11"/>
  <c r="G131" i="11"/>
  <c r="G127" i="11"/>
  <c r="G121" i="11"/>
  <c r="G112" i="11"/>
  <c r="G76" i="11"/>
  <c r="G68" i="11"/>
  <c r="G60" i="11"/>
  <c r="G50" i="11"/>
  <c r="G42" i="11"/>
  <c r="G34" i="11"/>
  <c r="G26" i="11"/>
  <c r="G18" i="11"/>
  <c r="G10" i="11"/>
  <c r="G164" i="11"/>
  <c r="G150" i="11"/>
  <c r="G145" i="11"/>
  <c r="G124" i="11"/>
  <c r="G106" i="11"/>
  <c r="G95" i="11"/>
  <c r="G91" i="11"/>
  <c r="G84" i="11"/>
  <c r="G74" i="11"/>
  <c r="G66" i="11"/>
  <c r="G58" i="11"/>
  <c r="G56" i="11"/>
  <c r="G48" i="11"/>
  <c r="G40" i="11"/>
  <c r="G32" i="11"/>
  <c r="G24" i="11"/>
  <c r="G16" i="11"/>
  <c r="G6" i="11"/>
  <c r="G178" i="11"/>
  <c r="G169" i="11"/>
  <c r="G161" i="11"/>
  <c r="G152" i="11"/>
  <c r="G140" i="11"/>
  <c r="G134" i="11"/>
  <c r="G132" i="11"/>
  <c r="G126" i="11"/>
  <c r="G113" i="11"/>
  <c r="G108" i="11"/>
  <c r="G79" i="11"/>
  <c r="G77" i="11"/>
  <c r="G69" i="11"/>
  <c r="G61" i="11"/>
  <c r="G51" i="11"/>
  <c r="G43" i="11"/>
  <c r="G35" i="11"/>
  <c r="G27" i="11"/>
  <c r="G19" i="11"/>
  <c r="G11" i="11"/>
  <c r="G175" i="11"/>
  <c r="G171" i="11"/>
  <c r="G166" i="11"/>
  <c r="G156" i="11"/>
  <c r="G154" i="11"/>
  <c r="G147" i="11"/>
  <c r="G142" i="11"/>
  <c r="G138" i="11"/>
  <c r="G136" i="11"/>
  <c r="G122" i="11"/>
  <c r="G116" i="11"/>
  <c r="G111" i="11"/>
  <c r="G104" i="11"/>
  <c r="G98" i="11"/>
  <c r="G89" i="11"/>
  <c r="G87" i="11"/>
  <c r="G82" i="11"/>
  <c r="G72" i="11"/>
  <c r="G64" i="11"/>
  <c r="G54" i="11"/>
  <c r="G46" i="11"/>
  <c r="G38" i="11"/>
  <c r="G30" i="11"/>
  <c r="G22" i="11"/>
  <c r="G14" i="11"/>
  <c r="G173" i="11"/>
  <c r="G163" i="11"/>
  <c r="G158" i="11"/>
  <c r="G149" i="11"/>
  <c r="G144" i="11"/>
  <c r="G130" i="11"/>
  <c r="G128" i="11"/>
  <c r="G120" i="11"/>
  <c r="G118" i="11"/>
  <c r="G100" i="11"/>
  <c r="G96" i="11"/>
  <c r="G92" i="11"/>
  <c r="G75" i="11"/>
  <c r="G67" i="11"/>
  <c r="G59" i="11"/>
  <c r="G57" i="11"/>
  <c r="G49" i="11"/>
  <c r="G41" i="11"/>
  <c r="G33" i="11"/>
  <c r="G25" i="11"/>
  <c r="G17" i="11"/>
  <c r="G9" i="11"/>
  <c r="G177" i="11"/>
  <c r="G168" i="11"/>
  <c r="G160" i="11"/>
  <c r="G133" i="11"/>
  <c r="G125" i="11"/>
  <c r="G114" i="11"/>
  <c r="G109" i="11"/>
  <c r="G107" i="11"/>
  <c r="G102" i="11"/>
  <c r="G94" i="11"/>
  <c r="G85" i="11"/>
  <c r="G80" i="11"/>
  <c r="G70" i="11"/>
  <c r="G62" i="11"/>
  <c r="G52" i="11"/>
  <c r="G44" i="11"/>
  <c r="G36" i="11"/>
  <c r="G28" i="11"/>
  <c r="G20" i="11"/>
  <c r="G12" i="11"/>
  <c r="C190" i="11" l="1"/>
  <c r="E190" i="11"/>
  <c r="G190" i="11"/>
  <c r="E6" i="2"/>
  <c r="F4" i="9" l="1"/>
  <c r="F5" i="9"/>
  <c r="F6" i="9"/>
  <c r="F7" i="9"/>
  <c r="F9" i="9"/>
  <c r="F12" i="9"/>
  <c r="F13" i="9"/>
  <c r="F14" i="9"/>
  <c r="G260" i="14" l="1"/>
  <c r="G166" i="14"/>
  <c r="G168" i="14"/>
  <c r="G175" i="14"/>
  <c r="G214" i="14"/>
  <c r="G246" i="14"/>
  <c r="G192" i="14"/>
  <c r="G78" i="14"/>
  <c r="G137" i="14"/>
  <c r="G251" i="14"/>
  <c r="G211" i="14"/>
  <c r="G36" i="14"/>
  <c r="G72" i="14"/>
  <c r="G226" i="14"/>
  <c r="G104" i="14"/>
  <c r="G206" i="14"/>
  <c r="G215" i="14"/>
  <c r="G153" i="14"/>
  <c r="G111" i="14"/>
  <c r="G96" i="14"/>
  <c r="G193" i="14"/>
  <c r="G236" i="14"/>
  <c r="G105" i="14"/>
  <c r="G198" i="14"/>
  <c r="G149" i="14"/>
  <c r="G67" i="14"/>
  <c r="G234" i="14"/>
  <c r="G165" i="14"/>
  <c r="G142" i="14"/>
  <c r="G177" i="14"/>
  <c r="G82" i="14"/>
  <c r="G262" i="14"/>
  <c r="G99" i="14"/>
  <c r="G112" i="14"/>
  <c r="G68" i="14"/>
  <c r="G130" i="14"/>
  <c r="G259" i="14"/>
  <c r="G229" i="14"/>
  <c r="G191" i="14"/>
  <c r="G62" i="14"/>
  <c r="G207" i="14"/>
  <c r="G143" i="14"/>
  <c r="G120" i="14"/>
  <c r="G5" i="14"/>
  <c r="G71" i="14"/>
  <c r="G118" i="14"/>
  <c r="G108" i="14"/>
  <c r="G155" i="14"/>
  <c r="G89" i="14"/>
  <c r="G204" i="14"/>
  <c r="G116" i="14"/>
  <c r="G194" i="14"/>
  <c r="G242" i="14"/>
  <c r="G14" i="14"/>
  <c r="G93" i="14"/>
  <c r="G113" i="14"/>
  <c r="G257" i="14"/>
  <c r="G243" i="14"/>
  <c r="G144" i="14"/>
  <c r="G171" i="14"/>
  <c r="G249" i="14"/>
  <c r="G205" i="14"/>
  <c r="G266" i="14"/>
  <c r="G157" i="14"/>
  <c r="G18" i="14"/>
  <c r="G195" i="14"/>
  <c r="G179" i="14"/>
  <c r="G83" i="14"/>
  <c r="G209" i="14"/>
  <c r="G26" i="14"/>
  <c r="G61" i="14"/>
  <c r="G38" i="14"/>
  <c r="G139" i="14"/>
  <c r="G159" i="14"/>
  <c r="G69" i="14"/>
  <c r="G213" i="14"/>
  <c r="G80" i="14"/>
  <c r="G95" i="14"/>
  <c r="G241" i="14"/>
  <c r="G138" i="14"/>
  <c r="G29" i="14"/>
  <c r="G123" i="14"/>
  <c r="G163" i="14"/>
  <c r="G98" i="14"/>
  <c r="G25" i="14"/>
  <c r="G127" i="14"/>
  <c r="G66" i="14"/>
  <c r="G44" i="14"/>
  <c r="G176" i="14"/>
  <c r="G233" i="14"/>
  <c r="G167" i="14"/>
  <c r="G200" i="14"/>
  <c r="G232" i="14"/>
  <c r="G76" i="14"/>
  <c r="G64" i="14"/>
  <c r="G187" i="14"/>
  <c r="G160" i="14"/>
  <c r="G189" i="14"/>
  <c r="G70" i="14"/>
  <c r="G54" i="14"/>
  <c r="G225" i="14"/>
  <c r="G237" i="14"/>
  <c r="G152" i="14"/>
  <c r="G45" i="14"/>
  <c r="G23" i="14"/>
  <c r="G136" i="14"/>
  <c r="G164" i="14"/>
  <c r="G183" i="14"/>
  <c r="G186" i="14"/>
  <c r="G224" i="14"/>
  <c r="G91" i="14"/>
  <c r="G65" i="14"/>
  <c r="G48" i="14"/>
  <c r="G47" i="14"/>
  <c r="G248" i="14"/>
  <c r="G9" i="14"/>
  <c r="G109" i="14"/>
  <c r="G222" i="14"/>
  <c r="G254" i="14"/>
  <c r="G84" i="14"/>
  <c r="G92" i="14"/>
  <c r="G41" i="14"/>
  <c r="G146" i="14"/>
  <c r="G174" i="14"/>
  <c r="G101" i="14"/>
  <c r="G110" i="14"/>
  <c r="G135" i="14"/>
  <c r="G86" i="14"/>
  <c r="G20" i="14"/>
  <c r="G151" i="14"/>
  <c r="G217" i="14"/>
  <c r="G33" i="14"/>
  <c r="G13" i="14"/>
  <c r="G134" i="14"/>
  <c r="G227" i="14"/>
  <c r="G31" i="14"/>
  <c r="G24" i="14"/>
  <c r="G208" i="14"/>
  <c r="G199" i="14"/>
  <c r="G57" i="14"/>
  <c r="G258" i="14"/>
  <c r="G158" i="14"/>
  <c r="G43" i="14"/>
  <c r="G10" i="14"/>
  <c r="G39" i="14"/>
  <c r="G172" i="14"/>
  <c r="G263" i="14"/>
  <c r="G103" i="14"/>
  <c r="G63" i="14"/>
  <c r="G124" i="14"/>
  <c r="G203" i="14"/>
  <c r="G50" i="14"/>
  <c r="G74" i="14"/>
  <c r="G185" i="14"/>
  <c r="G210" i="14"/>
  <c r="G181" i="14"/>
  <c r="G79" i="14"/>
  <c r="G7" i="14"/>
  <c r="G161" i="14"/>
  <c r="G88" i="14"/>
  <c r="G117" i="14"/>
  <c r="G252" i="14"/>
  <c r="G132" i="14"/>
  <c r="G228" i="14"/>
  <c r="G35" i="14"/>
  <c r="G162" i="14"/>
  <c r="G28" i="14"/>
  <c r="G107" i="14"/>
  <c r="G32" i="14"/>
  <c r="G15" i="14"/>
  <c r="G216" i="14"/>
  <c r="G240" i="14"/>
  <c r="G154" i="14"/>
  <c r="G220" i="14"/>
  <c r="G17" i="14"/>
  <c r="G141" i="14"/>
  <c r="G253" i="14"/>
  <c r="G261" i="14"/>
  <c r="G218" i="14"/>
  <c r="G12" i="14"/>
  <c r="G81" i="14"/>
  <c r="G49" i="14"/>
  <c r="G150" i="14"/>
  <c r="G6" i="14"/>
  <c r="G121" i="14"/>
  <c r="G250" i="14"/>
  <c r="G147" i="14"/>
  <c r="G37" i="14"/>
  <c r="G30" i="14"/>
  <c r="G90" i="14"/>
  <c r="G11" i="14"/>
  <c r="G219" i="14"/>
  <c r="G51" i="14"/>
  <c r="G133" i="14"/>
  <c r="G87" i="14"/>
  <c r="G85" i="14"/>
  <c r="G239" i="14"/>
  <c r="G58" i="14"/>
  <c r="G46" i="14"/>
  <c r="G245" i="14"/>
  <c r="G128" i="14"/>
  <c r="G75" i="14"/>
  <c r="G16" i="14"/>
  <c r="G223" i="14"/>
  <c r="G8" i="14"/>
  <c r="G197" i="14"/>
  <c r="G129" i="14"/>
  <c r="G115" i="14"/>
  <c r="G238" i="14"/>
  <c r="G184" i="14"/>
  <c r="G202" i="14"/>
  <c r="G40" i="14"/>
  <c r="G119" i="14"/>
  <c r="G55" i="14"/>
  <c r="G100" i="14"/>
  <c r="G247" i="14"/>
  <c r="G156" i="14"/>
  <c r="G56" i="14"/>
  <c r="G173" i="14"/>
  <c r="G265" i="14"/>
  <c r="G126" i="14"/>
  <c r="G22" i="14"/>
  <c r="G178" i="14"/>
  <c r="G231" i="14"/>
  <c r="G148" i="14"/>
  <c r="G180" i="14"/>
  <c r="G106" i="14"/>
  <c r="G60" i="14"/>
  <c r="G73" i="14"/>
  <c r="G235" i="14"/>
  <c r="G256" i="14"/>
  <c r="G140" i="14"/>
  <c r="G169" i="14"/>
  <c r="G52" i="14"/>
  <c r="G125" i="14"/>
  <c r="G221" i="14"/>
  <c r="G53" i="14"/>
  <c r="G188" i="14"/>
  <c r="G264" i="14"/>
  <c r="G34" i="14"/>
  <c r="G230" i="14"/>
  <c r="G94" i="14"/>
  <c r="G131" i="14"/>
  <c r="G255" i="14"/>
  <c r="G102" i="14"/>
  <c r="G145" i="14"/>
  <c r="G59" i="14"/>
  <c r="G21" i="14"/>
  <c r="G122" i="14"/>
  <c r="G244" i="14"/>
  <c r="G27" i="14"/>
  <c r="G190" i="14"/>
  <c r="G170" i="14"/>
  <c r="G114" i="14"/>
  <c r="G212" i="14"/>
  <c r="G19" i="14"/>
  <c r="G196" i="14"/>
  <c r="G42" i="14"/>
  <c r="G97" i="14"/>
  <c r="G201" i="14"/>
  <c r="G182" i="14"/>
  <c r="G77" i="14"/>
  <c r="E189" i="14"/>
  <c r="E108" i="14"/>
  <c r="E239" i="14"/>
  <c r="E60" i="14"/>
  <c r="E179" i="14"/>
  <c r="E21" i="14"/>
  <c r="E186" i="14"/>
  <c r="E117" i="14"/>
  <c r="E20" i="14"/>
  <c r="E153" i="14"/>
  <c r="E195" i="14"/>
  <c r="E157" i="14"/>
  <c r="E27" i="14"/>
  <c r="E72" i="14"/>
  <c r="E11" i="14"/>
  <c r="E222" i="14"/>
  <c r="E224" i="14"/>
  <c r="E192" i="14"/>
  <c r="E221" i="14"/>
  <c r="E201" i="14"/>
  <c r="E256" i="14"/>
  <c r="E217" i="14"/>
  <c r="E191" i="14"/>
  <c r="E208" i="14"/>
  <c r="E213" i="14"/>
  <c r="E198" i="14"/>
  <c r="E216" i="14"/>
  <c r="E53" i="14"/>
  <c r="E99" i="14"/>
  <c r="E193" i="14"/>
  <c r="E75" i="14"/>
  <c r="E13" i="14"/>
  <c r="E253" i="14"/>
  <c r="E173" i="14"/>
  <c r="E250" i="14"/>
  <c r="E257" i="14"/>
  <c r="E139" i="14"/>
  <c r="E113" i="14"/>
  <c r="E260" i="14"/>
  <c r="E160" i="14"/>
  <c r="E76" i="14"/>
  <c r="E61" i="14"/>
  <c r="E109" i="14"/>
  <c r="E226" i="14"/>
  <c r="E85" i="14"/>
  <c r="E230" i="14"/>
  <c r="E26" i="14"/>
  <c r="E156" i="14"/>
  <c r="E41" i="14"/>
  <c r="E220" i="14"/>
  <c r="E73" i="14"/>
  <c r="E8" i="14"/>
  <c r="E194" i="14"/>
  <c r="E130" i="14"/>
  <c r="E71" i="14"/>
  <c r="E101" i="14"/>
  <c r="E170" i="14"/>
  <c r="E48" i="14"/>
  <c r="E258" i="14"/>
  <c r="E6" i="14"/>
  <c r="E172" i="14"/>
  <c r="E246" i="14"/>
  <c r="E5" i="14"/>
  <c r="E227" i="14"/>
  <c r="E65" i="14"/>
  <c r="E90" i="14"/>
  <c r="E17" i="14"/>
  <c r="E28" i="14"/>
  <c r="E181" i="14"/>
  <c r="E54" i="14"/>
  <c r="E22" i="14"/>
  <c r="E125" i="14"/>
  <c r="E93" i="14"/>
  <c r="E177" i="14"/>
  <c r="E14" i="14"/>
  <c r="E51" i="14"/>
  <c r="E98" i="14"/>
  <c r="E123" i="14"/>
  <c r="E18" i="14"/>
  <c r="E242" i="14"/>
  <c r="E185" i="14"/>
  <c r="E52" i="14"/>
  <c r="E158" i="14"/>
  <c r="E235" i="14"/>
  <c r="E116" i="14"/>
  <c r="E32" i="14"/>
  <c r="E214" i="14"/>
  <c r="E103" i="14"/>
  <c r="E202" i="14"/>
  <c r="E129" i="14"/>
  <c r="E180" i="14"/>
  <c r="E163" i="14"/>
  <c r="E127" i="14"/>
  <c r="E178" i="14"/>
  <c r="E203" i="14"/>
  <c r="E152" i="14"/>
  <c r="E128" i="14"/>
  <c r="E171" i="14"/>
  <c r="E59" i="14"/>
  <c r="E147" i="14"/>
  <c r="E45" i="14"/>
  <c r="E86" i="14"/>
  <c r="E150" i="14"/>
  <c r="E140" i="14"/>
  <c r="E266" i="14"/>
  <c r="E37" i="14"/>
  <c r="E69" i="14"/>
  <c r="E209" i="14"/>
  <c r="E19" i="14"/>
  <c r="E187" i="14"/>
  <c r="E24" i="14"/>
  <c r="E107" i="14"/>
  <c r="E63" i="14"/>
  <c r="E215" i="14"/>
  <c r="E168" i="14"/>
  <c r="E104" i="14"/>
  <c r="E33" i="14"/>
  <c r="E251" i="14"/>
  <c r="E83" i="14"/>
  <c r="E91" i="14"/>
  <c r="E55" i="14"/>
  <c r="E184" i="14"/>
  <c r="E46" i="14"/>
  <c r="E234" i="14"/>
  <c r="E138" i="14"/>
  <c r="E66" i="14"/>
  <c r="E228" i="14"/>
  <c r="E232" i="14"/>
  <c r="E47" i="14"/>
  <c r="E252" i="14"/>
  <c r="E265" i="14"/>
  <c r="E35" i="14"/>
  <c r="E141" i="14"/>
  <c r="E89" i="14"/>
  <c r="E57" i="14"/>
  <c r="E210" i="14"/>
  <c r="E263" i="14"/>
  <c r="E225" i="14"/>
  <c r="E188" i="14"/>
  <c r="E67" i="14"/>
  <c r="E237" i="14"/>
  <c r="E7" i="14"/>
  <c r="E121" i="14"/>
  <c r="E133" i="14"/>
  <c r="E236" i="14"/>
  <c r="E155" i="14"/>
  <c r="E38" i="14"/>
  <c r="E16" i="14"/>
  <c r="E241" i="14"/>
  <c r="E183" i="14"/>
  <c r="E100" i="14"/>
  <c r="E81" i="14"/>
  <c r="E79" i="14"/>
  <c r="E137" i="14"/>
  <c r="E87" i="14"/>
  <c r="E212" i="14"/>
  <c r="E182" i="14"/>
  <c r="E12" i="14"/>
  <c r="E124" i="14"/>
  <c r="E176" i="14"/>
  <c r="E88" i="14"/>
  <c r="E36" i="14"/>
  <c r="E143" i="14"/>
  <c r="E134" i="14"/>
  <c r="E74" i="14"/>
  <c r="E249" i="14"/>
  <c r="E169" i="14"/>
  <c r="E40" i="14"/>
  <c r="E200" i="14"/>
  <c r="E254" i="14"/>
  <c r="E111" i="14"/>
  <c r="E167" i="14"/>
  <c r="E211" i="14"/>
  <c r="E77" i="14"/>
  <c r="E248" i="14"/>
  <c r="E165" i="14"/>
  <c r="E106" i="14"/>
  <c r="E207" i="14"/>
  <c r="E197" i="14"/>
  <c r="E126" i="14"/>
  <c r="E244" i="14"/>
  <c r="E29" i="14"/>
  <c r="E204" i="14"/>
  <c r="E119" i="14"/>
  <c r="E56" i="14"/>
  <c r="E164" i="14"/>
  <c r="E43" i="14"/>
  <c r="E115" i="14"/>
  <c r="E174" i="14"/>
  <c r="E97" i="14"/>
  <c r="E4" i="14"/>
  <c r="E78" i="14"/>
  <c r="E136" i="14"/>
  <c r="E175" i="14"/>
  <c r="E205" i="14"/>
  <c r="E10" i="14"/>
  <c r="E50" i="14"/>
  <c r="E34" i="14"/>
  <c r="E151" i="14"/>
  <c r="E148" i="14"/>
  <c r="E218" i="14"/>
  <c r="E58" i="14"/>
  <c r="E82" i="14"/>
  <c r="E247" i="14"/>
  <c r="E112" i="14"/>
  <c r="E120" i="14"/>
  <c r="E223" i="14"/>
  <c r="E238" i="14"/>
  <c r="E146" i="14"/>
  <c r="E118" i="14"/>
  <c r="E196" i="14"/>
  <c r="E135" i="14"/>
  <c r="E229" i="14"/>
  <c r="E122" i="14"/>
  <c r="E219" i="14"/>
  <c r="E62" i="14"/>
  <c r="E92" i="14"/>
  <c r="E39" i="14"/>
  <c r="E233" i="14"/>
  <c r="E199" i="14"/>
  <c r="E84" i="14"/>
  <c r="E142" i="14"/>
  <c r="E159" i="14"/>
  <c r="E264" i="14"/>
  <c r="E259" i="14"/>
  <c r="E31" i="14"/>
  <c r="E161" i="14"/>
  <c r="E80" i="14"/>
  <c r="E145" i="14"/>
  <c r="E132" i="14"/>
  <c r="E64" i="14"/>
  <c r="E110" i="14"/>
  <c r="E154" i="14"/>
  <c r="E23" i="14"/>
  <c r="E261" i="14"/>
  <c r="E95" i="14"/>
  <c r="E15" i="14"/>
  <c r="E114" i="14"/>
  <c r="E166" i="14"/>
  <c r="E262" i="14"/>
  <c r="E30" i="14"/>
  <c r="E9" i="14"/>
  <c r="E131" i="14"/>
  <c r="E70" i="14"/>
  <c r="E162" i="14"/>
  <c r="E102" i="14"/>
  <c r="E149" i="14"/>
  <c r="E105" i="14"/>
  <c r="E240" i="14"/>
  <c r="E243" i="14"/>
  <c r="E255" i="14"/>
  <c r="E245" i="14"/>
  <c r="E144" i="14"/>
  <c r="E190" i="14"/>
  <c r="E68" i="14"/>
  <c r="E44" i="14"/>
  <c r="E42" i="14"/>
  <c r="E96" i="14"/>
  <c r="E94" i="14"/>
  <c r="E49" i="14"/>
  <c r="E206" i="14"/>
  <c r="E25" i="14"/>
  <c r="E231" i="14"/>
  <c r="C261" i="14"/>
  <c r="C71" i="14"/>
  <c r="C193" i="14"/>
  <c r="C132" i="14"/>
  <c r="C128" i="14"/>
  <c r="C72" i="14"/>
  <c r="C159" i="14"/>
  <c r="C220" i="14"/>
  <c r="C106" i="14"/>
  <c r="C156" i="14"/>
  <c r="C155" i="14"/>
  <c r="C104" i="14"/>
  <c r="C196" i="14"/>
  <c r="C226" i="14"/>
  <c r="C107" i="14"/>
  <c r="C24" i="14"/>
  <c r="C198" i="14"/>
  <c r="C78" i="14"/>
  <c r="C11" i="14"/>
  <c r="C95" i="14"/>
  <c r="C181" i="14"/>
  <c r="C170" i="14"/>
  <c r="C81" i="14"/>
  <c r="C241" i="14"/>
  <c r="C204" i="14"/>
  <c r="C50" i="14"/>
  <c r="C76" i="14"/>
  <c r="C80" i="14"/>
  <c r="C28" i="14"/>
  <c r="C175" i="14"/>
  <c r="C122" i="14"/>
  <c r="C228" i="14"/>
  <c r="C192" i="14"/>
  <c r="C186" i="14"/>
  <c r="C242" i="14"/>
  <c r="C49" i="14"/>
  <c r="C64" i="14"/>
  <c r="C237" i="14"/>
  <c r="C83" i="14"/>
  <c r="C154" i="14"/>
  <c r="C149" i="14"/>
  <c r="C161" i="14"/>
  <c r="C48" i="14"/>
  <c r="C86" i="14"/>
  <c r="C102" i="14"/>
  <c r="C214" i="14"/>
  <c r="C230" i="14"/>
  <c r="C178" i="14"/>
  <c r="C97" i="14"/>
  <c r="C46" i="14"/>
  <c r="C182" i="14"/>
  <c r="C5" i="14"/>
  <c r="C7" i="14"/>
  <c r="C205" i="14"/>
  <c r="C92" i="14"/>
  <c r="C16" i="14"/>
  <c r="C232" i="14"/>
  <c r="C117" i="14"/>
  <c r="C6" i="14"/>
  <c r="C200" i="14"/>
  <c r="C94" i="14"/>
  <c r="C67" i="14"/>
  <c r="C127" i="14"/>
  <c r="C262" i="14"/>
  <c r="C172" i="14"/>
  <c r="C222" i="14"/>
  <c r="C82" i="14"/>
  <c r="C103" i="14"/>
  <c r="C20" i="14"/>
  <c r="C145" i="14"/>
  <c r="C211" i="14"/>
  <c r="C151" i="14"/>
  <c r="C112" i="14"/>
  <c r="C109" i="14"/>
  <c r="C143" i="14"/>
  <c r="C185" i="14"/>
  <c r="C90" i="14"/>
  <c r="C166" i="14"/>
  <c r="C88" i="14"/>
  <c r="C34" i="14"/>
  <c r="C136" i="14"/>
  <c r="C235" i="14"/>
  <c r="C120" i="14"/>
  <c r="C206" i="14"/>
  <c r="C218" i="14"/>
  <c r="C17" i="14"/>
  <c r="C44" i="14"/>
  <c r="C10" i="14"/>
  <c r="C126" i="14"/>
  <c r="C121" i="14"/>
  <c r="C216" i="14"/>
  <c r="C195" i="14"/>
  <c r="C142" i="14"/>
  <c r="C160" i="14"/>
  <c r="C249" i="14"/>
  <c r="C100" i="14"/>
  <c r="C38" i="14"/>
  <c r="C245" i="14"/>
  <c r="C19" i="14"/>
  <c r="C123" i="14"/>
  <c r="C77" i="14"/>
  <c r="C265" i="14"/>
  <c r="C253" i="14"/>
  <c r="C246" i="14"/>
  <c r="C137" i="14"/>
  <c r="C157" i="14"/>
  <c r="C140" i="14"/>
  <c r="C202" i="14"/>
  <c r="C176" i="14"/>
  <c r="C150" i="14"/>
  <c r="C224" i="14"/>
  <c r="C165" i="14"/>
  <c r="C124" i="14"/>
  <c r="C168" i="14"/>
  <c r="C37" i="14"/>
  <c r="C188" i="14"/>
  <c r="C12" i="14"/>
  <c r="C247" i="14"/>
  <c r="C191" i="14"/>
  <c r="C53" i="14"/>
  <c r="C114" i="14"/>
  <c r="C190" i="14"/>
  <c r="C207" i="14"/>
  <c r="C158" i="14"/>
  <c r="C146" i="14"/>
  <c r="C240" i="14"/>
  <c r="C108" i="14"/>
  <c r="C252" i="14"/>
  <c r="C18" i="14"/>
  <c r="C68" i="14"/>
  <c r="C70" i="14"/>
  <c r="C23" i="14"/>
  <c r="C189" i="14"/>
  <c r="C167" i="14"/>
  <c r="C33" i="14"/>
  <c r="C174" i="14"/>
  <c r="C105" i="14"/>
  <c r="C43" i="14"/>
  <c r="C73" i="14"/>
  <c r="C208" i="14"/>
  <c r="C40" i="14"/>
  <c r="C244" i="14"/>
  <c r="C41" i="14"/>
  <c r="C60" i="14"/>
  <c r="C36" i="14"/>
  <c r="C264" i="14"/>
  <c r="C9" i="14"/>
  <c r="C250" i="14"/>
  <c r="C14" i="14"/>
  <c r="C152" i="14"/>
  <c r="C133" i="14"/>
  <c r="C31" i="14"/>
  <c r="C55" i="14"/>
  <c r="C163" i="14"/>
  <c r="C47" i="14"/>
  <c r="C180" i="14"/>
  <c r="C35" i="14"/>
  <c r="C173" i="14"/>
  <c r="C69" i="14"/>
  <c r="C210" i="14"/>
  <c r="C119" i="14"/>
  <c r="C91" i="14"/>
  <c r="C164" i="14"/>
  <c r="C42" i="14"/>
  <c r="C32" i="14"/>
  <c r="C30" i="14"/>
  <c r="C63" i="14"/>
  <c r="C215" i="14"/>
  <c r="C259" i="14"/>
  <c r="C113" i="14"/>
  <c r="C118" i="14"/>
  <c r="C101" i="14"/>
  <c r="C27" i="14"/>
  <c r="C52" i="14"/>
  <c r="C135" i="14"/>
  <c r="C147" i="14"/>
  <c r="C15" i="14"/>
  <c r="C199" i="14"/>
  <c r="C54" i="14"/>
  <c r="C110" i="14"/>
  <c r="C45" i="14"/>
  <c r="C62" i="14"/>
  <c r="C56" i="14"/>
  <c r="C183" i="14"/>
  <c r="C248" i="14"/>
  <c r="C209" i="14"/>
  <c r="C51" i="14"/>
  <c r="C144" i="14"/>
  <c r="C187" i="14"/>
  <c r="C258" i="14"/>
  <c r="C225" i="14"/>
  <c r="C171" i="14"/>
  <c r="C4" i="14"/>
  <c r="C236" i="14"/>
  <c r="C141" i="14"/>
  <c r="C134" i="14"/>
  <c r="C153" i="14"/>
  <c r="C162" i="14"/>
  <c r="C139" i="14"/>
  <c r="C129" i="14"/>
  <c r="C29" i="14"/>
  <c r="C131" i="14"/>
  <c r="C231" i="14"/>
  <c r="C255" i="14"/>
  <c r="C25" i="14"/>
  <c r="C130" i="14"/>
  <c r="C194" i="14"/>
  <c r="C229" i="14"/>
  <c r="C74" i="14"/>
  <c r="C243" i="14"/>
  <c r="C179" i="14"/>
  <c r="C8" i="14"/>
  <c r="C227" i="14"/>
  <c r="C85" i="14"/>
  <c r="C84" i="14"/>
  <c r="C61" i="14"/>
  <c r="C59" i="14"/>
  <c r="C256" i="14"/>
  <c r="C138" i="14"/>
  <c r="C251" i="14"/>
  <c r="C115" i="14"/>
  <c r="C177" i="14"/>
  <c r="C203" i="14"/>
  <c r="C22" i="14"/>
  <c r="C98" i="14"/>
  <c r="C234" i="14"/>
  <c r="C111" i="14"/>
  <c r="C26" i="14"/>
  <c r="C116" i="14"/>
  <c r="C219" i="14"/>
  <c r="C213" i="14"/>
  <c r="C169" i="14"/>
  <c r="C184" i="14"/>
  <c r="C13" i="14"/>
  <c r="C93" i="14"/>
  <c r="C263" i="14"/>
  <c r="C260" i="14"/>
  <c r="C254" i="14"/>
  <c r="C217" i="14"/>
  <c r="C65" i="14"/>
  <c r="C238" i="14"/>
  <c r="C125" i="14"/>
  <c r="C96" i="14"/>
  <c r="C221" i="14"/>
  <c r="C57" i="14"/>
  <c r="C197" i="14"/>
  <c r="C89" i="14"/>
  <c r="C223" i="14"/>
  <c r="C201" i="14"/>
  <c r="C266" i="14"/>
  <c r="C87" i="14"/>
  <c r="C239" i="14"/>
  <c r="C39" i="14"/>
  <c r="C75" i="14"/>
  <c r="C233" i="14"/>
  <c r="C257" i="14"/>
  <c r="C66" i="14"/>
  <c r="C21" i="14"/>
  <c r="C58" i="14"/>
  <c r="C79" i="14"/>
  <c r="C99" i="14"/>
  <c r="C212" i="14"/>
  <c r="C148" i="14"/>
  <c r="C267" i="14" l="1"/>
  <c r="G267" i="14"/>
  <c r="E267" i="14"/>
  <c r="C39" i="91" l="1"/>
  <c r="C24" i="91"/>
  <c r="F39" i="91"/>
  <c r="F24" i="91"/>
  <c r="I39" i="91"/>
  <c r="I24" i="91"/>
  <c r="C26" i="91"/>
  <c r="C25" i="91"/>
  <c r="C37" i="91"/>
  <c r="C38" i="91"/>
  <c r="C32" i="91"/>
  <c r="C34" i="91"/>
  <c r="C35" i="91"/>
  <c r="C31" i="91"/>
  <c r="C33" i="91"/>
  <c r="C36" i="91"/>
  <c r="C29" i="91"/>
  <c r="C28" i="91"/>
  <c r="C30" i="91"/>
  <c r="C27" i="91"/>
  <c r="F28" i="91"/>
  <c r="F32" i="91"/>
  <c r="F34" i="91"/>
  <c r="F29" i="91"/>
  <c r="F35" i="91"/>
  <c r="F38" i="91"/>
  <c r="F26" i="91"/>
  <c r="F27" i="91"/>
  <c r="F37" i="91"/>
  <c r="F33" i="91"/>
  <c r="F36" i="91"/>
  <c r="F31" i="91"/>
  <c r="F30" i="91"/>
  <c r="F25" i="91"/>
  <c r="I34" i="91"/>
  <c r="I38" i="91"/>
  <c r="I36" i="91"/>
  <c r="I26" i="91"/>
  <c r="I37" i="91"/>
  <c r="I29" i="91"/>
  <c r="I35" i="91"/>
  <c r="I33" i="91"/>
  <c r="I27" i="91"/>
  <c r="I28" i="91"/>
  <c r="I32" i="91"/>
  <c r="I31" i="91"/>
  <c r="I30" i="91"/>
  <c r="I25" i="91"/>
</calcChain>
</file>

<file path=xl/sharedStrings.xml><?xml version="1.0" encoding="utf-8"?>
<sst xmlns="http://schemas.openxmlformats.org/spreadsheetml/2006/main" count="6924" uniqueCount="1597">
  <si>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</si>
  <si>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</si>
  <si>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</si>
  <si>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</si>
  <si>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</si>
  <si>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</si>
  <si>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</si>
  <si>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</si>
  <si>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</si>
  <si>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</si>
  <si>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</si>
  <si>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</si>
  <si>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</si>
  <si>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</si>
  <si>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</si>
  <si>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</si>
  <si>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</si>
  <si>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</si>
  <si>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</si>
  <si>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</si>
  <si>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</si>
  <si>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</si>
  <si>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</si>
  <si>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</si>
  <si>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</si>
  <si>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</si>
  <si>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</si>
  <si>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</si>
  <si>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</si>
  <si>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</si>
  <si>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</si>
  <si>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</si>
  <si>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</si>
  <si>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</si>
  <si>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</si>
  <si>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</si>
  <si>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</si>
  <si>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</si>
  <si>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</si>
  <si>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</si>
  <si>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</si>
  <si>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</si>
  <si>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</si>
  <si>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</si>
  <si>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</si>
  <si>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</si>
  <si>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</si>
  <si>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</si>
  <si>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</si>
  <si>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</si>
  <si>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</si>
  <si>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</si>
  <si>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</si>
  <si>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</si>
  <si>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</si>
  <si>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</si>
  <si>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</si>
  <si>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</si>
  <si>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</si>
  <si>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</si>
  <si>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</si>
  <si>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</si>
  <si>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</si>
  <si>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</si>
  <si>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</si>
  <si>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</si>
  <si>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</si>
  <si>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</si>
  <si>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</si>
  <si>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</si>
  <si>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</si>
  <si>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</si>
  <si>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</si>
  <si>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</si>
  <si>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</si>
  <si>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</si>
  <si>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</si>
  <si>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</si>
  <si>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</si>
  <si>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</si>
  <si>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</si>
  <si>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</si>
  <si>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</si>
  <si>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</si>
  <si>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</si>
  <si>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</si>
  <si>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</si>
  <si>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</si>
  <si>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</si>
  <si>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</si>
  <si>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</si>
  <si>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</si>
  <si>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</si>
  <si>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</si>
  <si>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</si>
  <si>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</si>
  <si>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</si>
  <si>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</si>
  <si>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</si>
  <si>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</si>
  <si>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</si>
  <si>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</si>
  <si>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</si>
  <si>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</si>
  <si>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</si>
  <si>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</si>
  <si>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</si>
  <si>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</si>
  <si>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</si>
  <si>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</si>
  <si>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</si>
  <si>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</si>
  <si>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</si>
  <si>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</si>
  <si>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</si>
  <si>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</si>
  <si>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</si>
  <si>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</si>
  <si>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</si>
  <si>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</si>
  <si>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</si>
  <si>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</si>
  <si>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</si>
  <si>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</si>
  <si>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</si>
  <si>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</si>
  <si>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</si>
  <si>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</si>
  <si>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</si>
  <si>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</si>
  <si>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</si>
  <si>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</si>
  <si>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</si>
  <si>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</si>
  <si>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</si>
  <si>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</si>
  <si>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</si>
  <si>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</si>
  <si>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</si>
  <si>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</si>
  <si>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</si>
  <si>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</si>
  <si>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</si>
  <si>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</si>
  <si>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</si>
  <si>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</si>
  <si>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</si>
  <si>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</si>
  <si>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</si>
  <si>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</si>
  <si>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</si>
  <si>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</si>
  <si>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</si>
  <si>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</si>
  <si>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</si>
  <si>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</si>
  <si>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</si>
  <si>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</si>
  <si>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</si>
  <si>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</si>
  <si>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</si>
  <si>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</si>
  <si>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</si>
  <si>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</si>
  <si>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</si>
  <si>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</si>
  <si>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</si>
  <si>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</si>
  <si>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</si>
  <si>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</si>
  <si>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</si>
  <si>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</si>
  <si>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</si>
  <si>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</si>
  <si>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</si>
  <si>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</si>
  <si>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</si>
  <si>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</si>
  <si>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</si>
  <si>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</si>
  <si>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</si>
  <si>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</si>
  <si>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</si>
  <si>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</si>
  <si>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</si>
  <si>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</si>
  <si>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</si>
  <si>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</si>
  <si>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</si>
  <si>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</si>
  <si>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</si>
  <si>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</si>
  <si>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</si>
  <si>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</si>
  <si>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</si>
  <si>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</si>
  <si>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</si>
  <si>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</si>
  <si>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</si>
  <si>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</si>
  <si>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</si>
  <si>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</si>
  <si>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</si>
  <si>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</si>
  <si>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</si>
  <si>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</si>
  <si>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</si>
  <si>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</si>
  <si>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</si>
  <si>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</si>
  <si>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</si>
  <si>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</si>
  <si>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</si>
  <si>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</si>
  <si>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</si>
  <si>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</si>
  <si>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</si>
  <si>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</si>
  <si>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</si>
  <si>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</si>
  <si>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</si>
  <si>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</si>
  <si>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</si>
  <si>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</si>
  <si>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</si>
  <si>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</si>
  <si>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</si>
  <si>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</si>
  <si>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</si>
  <si>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</si>
  <si>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</si>
  <si>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</si>
  <si>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</si>
  <si>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</si>
  <si>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</si>
  <si>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</si>
  <si>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</si>
  <si>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</si>
  <si>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</si>
  <si>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</si>
  <si>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</si>
  <si>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</si>
  <si>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</si>
  <si>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</si>
  <si>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</si>
  <si>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</si>
  <si>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</si>
  <si>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</si>
  <si>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</si>
  <si>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</si>
  <si>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</si>
  <si>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</si>
  <si>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</si>
  <si>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</si>
  <si>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</si>
  <si>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</si>
  <si>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</si>
  <si>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</si>
  <si>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</si>
  <si>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</si>
  <si>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</si>
  <si>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</si>
  <si>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</si>
  <si>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</si>
  <si>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</si>
  <si>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</si>
  <si>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</si>
  <si>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</si>
  <si>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</si>
  <si>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</si>
  <si>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</si>
  <si>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</si>
  <si>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</si>
  <si>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</si>
  <si>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</si>
  <si>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</si>
  <si>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</si>
  <si>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</si>
  <si>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</si>
  <si>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</si>
  <si>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</si>
  <si>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</si>
  <si>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</si>
  <si>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</si>
  <si>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</si>
  <si>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</si>
  <si>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Trade bal</t>
  </si>
  <si>
    <t>Partner</t>
  </si>
  <si>
    <t>%∆m/m</t>
  </si>
  <si>
    <t>Value (N$ m)</t>
  </si>
  <si>
    <t>%Share</t>
  </si>
  <si>
    <t>South Africa</t>
  </si>
  <si>
    <t>High Sea</t>
  </si>
  <si>
    <t>Cayman Island</t>
  </si>
  <si>
    <t>Cote D'Ivoire</t>
  </si>
  <si>
    <t>Aland Islands</t>
  </si>
  <si>
    <t>Congo - Brazaville</t>
  </si>
  <si>
    <t>Czech Republic</t>
  </si>
  <si>
    <t>Crotia</t>
  </si>
  <si>
    <t>Madagascar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</si>
  <si>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</si>
  <si>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</si>
  <si>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</si>
  <si>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</si>
  <si>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</si>
  <si>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</si>
  <si>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</si>
  <si>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EU</t>
  </si>
  <si>
    <t>SACU</t>
  </si>
  <si>
    <t>SITC \ Partner</t>
  </si>
  <si>
    <t>Regional Grouping</t>
  </si>
  <si>
    <t>Mode of Transport</t>
  </si>
  <si>
    <t>∆y/y</t>
  </si>
  <si>
    <t>∆m/m</t>
  </si>
  <si>
    <t>Months</t>
  </si>
  <si>
    <t>TABLE OF CONTENT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</si>
  <si>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</si>
  <si>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</si>
  <si>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</si>
  <si>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</si>
  <si>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</si>
  <si>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</si>
  <si>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</si>
  <si>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</si>
  <si>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</si>
  <si>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</si>
  <si>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</si>
  <si>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</si>
  <si>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</si>
  <si>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</si>
  <si>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</si>
  <si>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</si>
  <si>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</si>
  <si>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</si>
  <si>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</si>
  <si>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</si>
  <si>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</si>
  <si>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</si>
  <si>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</si>
  <si>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</si>
  <si>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</si>
  <si>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</si>
  <si>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</si>
  <si>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</si>
  <si>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</si>
  <si>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</si>
  <si>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</si>
  <si>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</si>
  <si>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</si>
  <si>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</si>
  <si>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</si>
  <si>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</si>
  <si>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</si>
  <si>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</si>
  <si>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</si>
  <si>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</si>
  <si>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</si>
  <si>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</si>
  <si>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</si>
  <si>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</si>
  <si>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</si>
  <si>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</si>
  <si>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</si>
  <si>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</si>
  <si>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Malawi</t>
  </si>
  <si>
    <t>India</t>
  </si>
  <si>
    <t>Russian Federation</t>
  </si>
  <si>
    <t>Ghana</t>
  </si>
  <si>
    <t>Cyprus</t>
  </si>
  <si>
    <t>Pakistan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</si>
  <si>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</si>
  <si>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</si>
  <si>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</si>
  <si>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</si>
  <si>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</si>
  <si>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</si>
  <si>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</si>
  <si>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</si>
  <si>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</si>
  <si>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</si>
  <si>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</si>
  <si>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</si>
  <si>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</si>
  <si>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</si>
  <si>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</si>
  <si>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</si>
  <si>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</si>
  <si>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</si>
  <si>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</si>
  <si>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</si>
  <si>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</si>
  <si>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</si>
  <si>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</si>
  <si>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</si>
  <si>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</si>
  <si>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</si>
  <si>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</si>
  <si>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</si>
  <si>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</si>
  <si>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</si>
  <si>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</si>
  <si>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</si>
  <si>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</si>
  <si>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</si>
  <si>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</si>
  <si>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</si>
  <si>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</si>
  <si>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</si>
  <si>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</si>
  <si>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</si>
  <si>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</si>
  <si>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</si>
  <si>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</si>
  <si>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</si>
  <si>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</si>
  <si>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</si>
  <si>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</si>
  <si>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</si>
  <si>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</si>
  <si>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</si>
  <si>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</si>
  <si>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</si>
  <si>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</si>
  <si>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</si>
  <si>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</si>
  <si>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</si>
  <si>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</si>
  <si>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</si>
  <si>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</si>
  <si>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Dominican Republic</t>
  </si>
  <si>
    <t>Estonia</t>
  </si>
  <si>
    <t>Tokelau</t>
  </si>
  <si>
    <t>Macau</t>
  </si>
  <si>
    <t>Regional Office For Asia/Pacific</t>
  </si>
  <si>
    <t>Dominica</t>
  </si>
  <si>
    <t>Puerto Rico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</si>
  <si>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</si>
  <si>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</si>
  <si>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</si>
  <si>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</si>
  <si>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</si>
  <si>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</si>
  <si>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</si>
  <si>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</si>
  <si>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</si>
  <si>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</si>
  <si>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</si>
  <si>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</si>
  <si>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</si>
  <si>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</si>
  <si>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</si>
  <si>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</si>
  <si>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>Bermuda</t>
  </si>
  <si>
    <t>Reunion</t>
  </si>
  <si>
    <t>Marshall Islands</t>
  </si>
  <si>
    <t>Bahamas</t>
  </si>
  <si>
    <t>Liberia</t>
  </si>
  <si>
    <t>St.Vincent And The Grenadines</t>
  </si>
  <si>
    <t>SITC/COMMODITY DESCRIPTION</t>
  </si>
  <si>
    <t>Nicaragua</t>
  </si>
  <si>
    <t>Imports (-)</t>
  </si>
  <si>
    <t>Brunei Darassalam</t>
  </si>
  <si>
    <t>El Salvador</t>
  </si>
  <si>
    <t>Belize</t>
  </si>
  <si>
    <t>Albania</t>
  </si>
  <si>
    <t>Palau</t>
  </si>
  <si>
    <t xml:space="preserve">Partner </t>
  </si>
  <si>
    <t>Ariamsvlei</t>
  </si>
  <si>
    <t>Noordoewer</t>
  </si>
  <si>
    <t>Oranjemund</t>
  </si>
  <si>
    <t>Ngoma</t>
  </si>
  <si>
    <t>Oshikango</t>
  </si>
  <si>
    <t>Luderitz</t>
  </si>
  <si>
    <t>Mohembo</t>
  </si>
  <si>
    <t>Impalila Island</t>
  </si>
  <si>
    <t>Omahenene</t>
  </si>
  <si>
    <t>Value(N$ m)</t>
  </si>
  <si>
    <t>Imports(N$ m)</t>
  </si>
  <si>
    <t>Barbados</t>
  </si>
  <si>
    <t>Office</t>
  </si>
  <si>
    <t>Road</t>
  </si>
  <si>
    <t>Re-export % Share</t>
  </si>
  <si>
    <t>Re-exports(N$ m)</t>
  </si>
  <si>
    <t>Domestic exports(N$ m)</t>
  </si>
  <si>
    <t>% Δ-IM</t>
  </si>
  <si>
    <t>MERCOSUR</t>
  </si>
  <si>
    <t>Azerbaijan</t>
  </si>
  <si>
    <t>OECD</t>
  </si>
  <si>
    <t>m-m</t>
  </si>
  <si>
    <t>Liechtenstein</t>
  </si>
  <si>
    <t>EXPORTS</t>
  </si>
  <si>
    <t>IMPORTS</t>
  </si>
  <si>
    <t>TOTAL</t>
  </si>
  <si>
    <t>Air</t>
  </si>
  <si>
    <t>Sea</t>
  </si>
  <si>
    <t>COMESA</t>
  </si>
  <si>
    <r>
      <t>%</t>
    </r>
    <r>
      <rPr>
        <b/>
        <sz val="10"/>
        <color indexed="8"/>
        <rFont val="Arial"/>
        <family val="2"/>
      </rPr>
      <t>∆y/y</t>
    </r>
  </si>
  <si>
    <t>Burkinafaso</t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</si>
  <si>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</si>
  <si>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</si>
  <si>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</si>
  <si>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</si>
  <si>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</si>
  <si>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</si>
  <si>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</si>
  <si>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</si>
  <si>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</si>
  <si>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</si>
  <si>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</si>
  <si>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</si>
  <si>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</si>
  <si>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12: Exports by partner</t>
  </si>
  <si>
    <t xml:space="preserve">Table 13: Imports by partner </t>
  </si>
  <si>
    <t>Table 14: Exports by Product</t>
  </si>
  <si>
    <t>Table 15: Re-exports by Product</t>
  </si>
  <si>
    <t>Table 16: Imports by Products</t>
  </si>
  <si>
    <t>Table 18: Top five re-export products by Partner (N$ m)</t>
  </si>
  <si>
    <t>Table 19: Top five import products by Partner (N$ m)</t>
  </si>
  <si>
    <t>Walvis Bay Airport</t>
  </si>
  <si>
    <t>Total Export(N$ m)</t>
  </si>
  <si>
    <t>Domestic exports % Share</t>
  </si>
  <si>
    <t xml:space="preserve">Table 17: Top five export products by country </t>
  </si>
  <si>
    <t>Katima Mulilo</t>
  </si>
  <si>
    <t>%∆y/y</t>
  </si>
  <si>
    <t>Guinea</t>
  </si>
  <si>
    <t>Other Windhoek Offices</t>
  </si>
  <si>
    <t>Table 7: Exports by top 3 Sectors</t>
  </si>
  <si>
    <t>Table 8: Imports by top 3 Sectors</t>
  </si>
  <si>
    <t xml:space="preserve">Cumulative Exports </t>
  </si>
  <si>
    <t xml:space="preserve">Cumulative Imports </t>
  </si>
  <si>
    <t>Cumulative Imports</t>
  </si>
  <si>
    <t>British Virgin Islands</t>
  </si>
  <si>
    <t>Katwitwi</t>
  </si>
  <si>
    <t>2024</t>
  </si>
  <si>
    <t>HS Commodity description</t>
  </si>
  <si>
    <t xml:space="preserve">Period </t>
  </si>
  <si>
    <t>American Samoa</t>
  </si>
  <si>
    <t>Average</t>
  </si>
  <si>
    <t>Walvis Bay</t>
  </si>
  <si>
    <t>Togo</t>
  </si>
  <si>
    <t>Monaco</t>
  </si>
  <si>
    <t>Rail</t>
  </si>
  <si>
    <t>Trade Balance</t>
  </si>
  <si>
    <t>Partners</t>
  </si>
  <si>
    <t>Commodities by SITC</t>
  </si>
  <si>
    <t>Guadeloupe</t>
  </si>
  <si>
    <t>Intra-Africa exports</t>
  </si>
  <si>
    <t>Intra-Africa imports</t>
  </si>
  <si>
    <t>SITC/Commodity Description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</si>
  <si>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</si>
  <si>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</si>
  <si>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</si>
  <si>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</si>
  <si>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</si>
  <si>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</si>
  <si>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</si>
  <si>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30: Import by Netweight</t>
  </si>
  <si>
    <t>Table 31: Trade by Borderpost</t>
  </si>
  <si>
    <t>Table 32: AfCFTA</t>
  </si>
  <si>
    <t>Table 33: Food items</t>
  </si>
  <si>
    <t>Table 34: Beverages</t>
  </si>
  <si>
    <t>C:Manufacturing</t>
  </si>
  <si>
    <t>B:Mining and quarrying</t>
  </si>
  <si>
    <t>A:Agriculture, forestry and fishing</t>
  </si>
  <si>
    <t>E:Water supply; sewerage, waste management and remediation activities</t>
  </si>
  <si>
    <t>R:Arts, entertainment and recreation</t>
  </si>
  <si>
    <t>J:Information and communication</t>
  </si>
  <si>
    <t>H:Transportation and storage</t>
  </si>
  <si>
    <t>Mongolia</t>
  </si>
  <si>
    <t>Somalia</t>
  </si>
  <si>
    <t>667:Precious stones (diamonds)</t>
  </si>
  <si>
    <t>334:Petroleum oils</t>
  </si>
  <si>
    <t>Table 21: Export by economic regions, Percent</t>
  </si>
  <si>
    <t xml:space="preserve">Table 23: Imports by economic regions, Percent  </t>
  </si>
  <si>
    <t>Table 22: Exports by economic regions and product value (N$ m)</t>
  </si>
  <si>
    <t>Table 24: Imports by economic region and product value (N$ m)</t>
  </si>
  <si>
    <t>Table 25: Exports by Mode of Transport, Percent</t>
  </si>
  <si>
    <t>682:Copper and articles of copper</t>
  </si>
  <si>
    <t>Table 26: Exported commodities by mode of transport (N$ m)</t>
  </si>
  <si>
    <t>Table 30: Imports by mode of Transport (NetWeight (t))</t>
  </si>
  <si>
    <t>000: Other commodities</t>
  </si>
  <si>
    <t>Trinadad &amp; Tobago</t>
  </si>
  <si>
    <t>Syrian Arab Republic</t>
  </si>
  <si>
    <t>Algeria</t>
  </si>
  <si>
    <t>Table 3: Cumulative Trade Value (N$ m) - 2025</t>
  </si>
  <si>
    <t>Table 2: Cumulative Trade Value - 2024</t>
  </si>
  <si>
    <t>Table 3: Cumulative Trade value - 2025</t>
  </si>
  <si>
    <t>Table 2: Cumulative Trade Value(N$ m) - 2024</t>
  </si>
  <si>
    <t>2025</t>
  </si>
  <si>
    <t>Table 27: Exports by Mode of Transport (NetWeight (t))</t>
  </si>
  <si>
    <t>Table 28: Imports by mode of Transport, Percent</t>
  </si>
  <si>
    <t>Table 29: Imports commodities by mode of transport (N$ m)</t>
  </si>
  <si>
    <t xml:space="preserve">Table 32: Africa Continental Free Trade Area (N$ m) </t>
  </si>
  <si>
    <t>Table 27: Export by NetWeight</t>
  </si>
  <si>
    <t>Table 28: Import by mode of transport</t>
  </si>
  <si>
    <t>Table 29: Imported commodity by mode of transport</t>
  </si>
  <si>
    <t>Faroe Islands</t>
  </si>
  <si>
    <t>Paraguay</t>
  </si>
  <si>
    <t>Kazakhstan</t>
  </si>
  <si>
    <t>Benin</t>
  </si>
  <si>
    <t>Niue</t>
  </si>
  <si>
    <t>D:Electricity, gas, steam and air conditioning supply</t>
  </si>
  <si>
    <t>Exports(N$ m)</t>
  </si>
  <si>
    <t>Table 35: Commodity of the month</t>
  </si>
  <si>
    <t>02:Meat and edible meat offal.</t>
  </si>
  <si>
    <t>19:Preparations of cereals, flour, starch or milk; pastrycooks' products</t>
  </si>
  <si>
    <t>17:Sugar and sugar confectionery</t>
  </si>
  <si>
    <t>Namibia Intra Africa Trade, 2016 - 2024, (N$ m)</t>
  </si>
  <si>
    <t>Armenia</t>
  </si>
  <si>
    <t>Guyana</t>
  </si>
  <si>
    <t>Keetmanshoop</t>
  </si>
  <si>
    <t>Re-export(N$ m)</t>
  </si>
  <si>
    <t>13:Lac; gums, resins and other vegetable saps and extracts</t>
  </si>
  <si>
    <t>12:Oil seeds and oleaginous fruits; miscellaneous grains, seeds and fruit; industrial or medicinal plants; straw and fodder</t>
  </si>
  <si>
    <t>18:COCOA AND COCOA PREPARATIONS</t>
  </si>
  <si>
    <t>03:Fish and crustaceans, mollusc and other aquatic invertebrates</t>
  </si>
  <si>
    <t>08:Edible fruits and nuts; peel of citrus fruit or melon</t>
  </si>
  <si>
    <t>09:Coffee, tea, mate and spices</t>
  </si>
  <si>
    <t>07:Edible vegetables and certain root and tubers</t>
  </si>
  <si>
    <t>20:Preparation of vegetables, fruit, nuts or other parts of plants</t>
  </si>
  <si>
    <t>11:Products of the milling industry; malt; starches; inulin; wheat gluten</t>
  </si>
  <si>
    <t>16:Preparations of meats, of fish or of crustaceans, mollusc or other aquatic invertebrates</t>
  </si>
  <si>
    <t>04:Dairy produce; bird's eggs; natural honey; edible products of animal origin, not elsewhere specified or included</t>
  </si>
  <si>
    <t>23:Residues and waste from the food industries; prepared animal fodder.</t>
  </si>
  <si>
    <t>15:Animal or vegetable fats and oils and their cleavage products; prepared edible fats, animal or vegetable waxes.</t>
  </si>
  <si>
    <t>21:MISCELLANEOUS EDIBLE PREPARATIONS</t>
  </si>
  <si>
    <t>10:CEREALS</t>
  </si>
  <si>
    <t xml:space="preserve">   Shares</t>
  </si>
  <si>
    <t>British Indian Ocean Territory</t>
  </si>
  <si>
    <t>Belarus</t>
  </si>
  <si>
    <t>Equatorial Guinea</t>
  </si>
  <si>
    <t>Falkland Islands (Malvinas)</t>
  </si>
  <si>
    <t>New Caledonia</t>
  </si>
  <si>
    <t>Wallis And Futuna</t>
  </si>
  <si>
    <t>Various Countries</t>
  </si>
  <si>
    <t>Sudan</t>
  </si>
  <si>
    <t>Chad</t>
  </si>
  <si>
    <t>Burundi</t>
  </si>
  <si>
    <t>Grenada</t>
  </si>
  <si>
    <t>723:Civil engineering and contractors' equipment</t>
  </si>
  <si>
    <t xml:space="preserve">Trade on Food Items </t>
  </si>
  <si>
    <t>COMESA excl. SADC</t>
  </si>
  <si>
    <t>SADC excl. SACU</t>
  </si>
  <si>
    <t xml:space="preserve">Total </t>
  </si>
  <si>
    <t>Oshakati</t>
  </si>
  <si>
    <t>Total Imports  (N$ m)</t>
  </si>
  <si>
    <t>Total Exports (N$ m)</t>
  </si>
  <si>
    <t>Sarasungu Border Post</t>
  </si>
  <si>
    <t>C: Manufacturing</t>
  </si>
  <si>
    <t>B: Mining and quarrying</t>
  </si>
  <si>
    <t>A: Agriculture, forestry and fishing</t>
  </si>
  <si>
    <t>E: Water supply; sewerage, waste management and remediation activities</t>
  </si>
  <si>
    <t>J: Information and communication</t>
  </si>
  <si>
    <t>R: Arts, entertainment and recreation</t>
  </si>
  <si>
    <t>D: Electricity, gas, steam and air conditioning supply</t>
  </si>
  <si>
    <t>Q: Human health and social work activities</t>
  </si>
  <si>
    <t>M: Professional, scientific and technical activities</t>
  </si>
  <si>
    <t>H: Transportation and storage</t>
  </si>
  <si>
    <t>Agriculture</t>
  </si>
  <si>
    <t>C24: Manufacture of basic metals</t>
  </si>
  <si>
    <t>B07: Mining of metal ores</t>
  </si>
  <si>
    <t>A01: Crop and animal production. hunting and related service activities</t>
  </si>
  <si>
    <t>C10: Manufacture of food products</t>
  </si>
  <si>
    <t>B08: Other mining and quarrying</t>
  </si>
  <si>
    <t>A02: Forestry and logging</t>
  </si>
  <si>
    <t>C32: Other manufacturing</t>
  </si>
  <si>
    <t>B09: Mining support service activities</t>
  </si>
  <si>
    <t>A03: Fishing and aquaculture</t>
  </si>
  <si>
    <t>C20: Manufacture of chemicals and chemical products</t>
  </si>
  <si>
    <t>B05: Mining of coal and lignite</t>
  </si>
  <si>
    <t>C28: Manufacture of machinery and equipment n.e.c.</t>
  </si>
  <si>
    <t>B06: Extraction of crude petroleum and natural gas</t>
  </si>
  <si>
    <t>C22: Manufacture of rubber and plastics products</t>
  </si>
  <si>
    <t>C26: Manufacture of computer, electronic and optical products</t>
  </si>
  <si>
    <t>C11: Manufacture of beverages</t>
  </si>
  <si>
    <t>C23: Manufacture of other non-metallic mineral products</t>
  </si>
  <si>
    <t>C25: Manufacture of fabricated metal products, except machinery and equipment</t>
  </si>
  <si>
    <t>C15: Manufacture of leather and related products</t>
  </si>
  <si>
    <t>C29: Manufacture of motor vehicles, trailers and semi-trailers</t>
  </si>
  <si>
    <t>C16: Manufacture of wood and of products of wood and cork, except furniture; manufacture of articles of straw and plaiting materials</t>
  </si>
  <si>
    <t>C27: Manufacture of electrical equipment</t>
  </si>
  <si>
    <t>C19: Manufacture of coke and refined petroleum products</t>
  </si>
  <si>
    <t>C12: Manufacture of tobacco products</t>
  </si>
  <si>
    <t>C13: Manufacture of textiles</t>
  </si>
  <si>
    <t>C17: Manufacture of paper and paper products</t>
  </si>
  <si>
    <t>C31: Manufacture of furniture</t>
  </si>
  <si>
    <t>C21: Manufacture of basic pharmaceutical products and pharmaceutical preparations</t>
  </si>
  <si>
    <t>C30: Manufacture of other transport equipment</t>
  </si>
  <si>
    <t>C14: Manufacture of wearing apparel</t>
  </si>
  <si>
    <t>C18: Printing and reproduction of recorded media</t>
  </si>
  <si>
    <t>Mining_and_quarrying</t>
  </si>
  <si>
    <t>A01: Crop and animal production, hunting and related service activities</t>
  </si>
  <si>
    <t>Table 8: Imports by top 3 Industries by top 5 commodities (N$), Jul 2025</t>
  </si>
  <si>
    <t>Table 7: Exports by top 3 Industries by top 5 commodities (N$), Jul 2025</t>
  </si>
  <si>
    <t>286: Uranium or thorium ores and concentrates</t>
  </si>
  <si>
    <t>667: Pearls and precious or semiprecious stones, unworked or worked</t>
  </si>
  <si>
    <t>971: Gold, non-monetary (excluding gold ores and concentrates)</t>
  </si>
  <si>
    <t>034: Fish, fresh (live or dead), chilled or frozen</t>
  </si>
  <si>
    <t>011: Meat of bovine animals, fresh, chilled or frozen</t>
  </si>
  <si>
    <t>287: Ores and concentrates of base metals, n.e.s.</t>
  </si>
  <si>
    <t xml:space="preserve">036: Crustaceans, molluscs and aquatic invertebrates, whether in shell or not, fresh (live or dead), </t>
  </si>
  <si>
    <t>245: Fuel wood (excluding wood waste) and wood charcoal</t>
  </si>
  <si>
    <t>001: Live animals other than animals of division 03</t>
  </si>
  <si>
    <t>273: Stone, sand and gravel</t>
  </si>
  <si>
    <t>278: Other crude minerals</t>
  </si>
  <si>
    <t>274: Sulphur and unroasted iron pyrites</t>
  </si>
  <si>
    <t>661: Lime, cement, and fabricated construction materials (except glass and clay materials)</t>
  </si>
  <si>
    <t>282: Ferrous waste and scrap; remelting scrap ingots of iron or steel</t>
  </si>
  <si>
    <t>288: Non-ferrous base metal waste and scrap, n.e.s.</t>
  </si>
  <si>
    <t>611: Leather</t>
  </si>
  <si>
    <t>896: Works of art, collectors' pieces and antiques</t>
  </si>
  <si>
    <t xml:space="preserve">054: Vegetables, fresh, chilled, frozen or simply preserved (including dried leguminous vegetables); </t>
  </si>
  <si>
    <t>035: Fish, dried, salted or in brine; smoked fish (whether or not cooked before or during the smoking process); flours, meals and pellets of fish, fit for human consumption</t>
  </si>
  <si>
    <t>222: Oil-seeds and oleaginous fruits of a kind used for the extraction of “soft” fixed vegetable oils (excluding flours and meals)</t>
  </si>
  <si>
    <t>251: Pulp and waste paper</t>
  </si>
  <si>
    <t>613: Furskins, tanned or dressed (including heads, tails, paws and other pieces or cuttings), unassembled, or assembled</t>
  </si>
  <si>
    <t>283: Copper ores and concentrates; copper mattes; cement copper</t>
  </si>
  <si>
    <t>711: Steam or other vapour-generating boilers, superheated water boilers, and auxiliary plant for use therewith; parts thereof</t>
  </si>
  <si>
    <t>512: Alcohols, phenols, phenol-alcohols, and their halogenated, sulphonated, nitrated or nitrosated derivatives</t>
  </si>
  <si>
    <t>211: Hides and skins (except furskins), raw</t>
  </si>
  <si>
    <t>025: Eggs, birds', and egg yolks, fresh, dried or otherwise preserved, sweetened or not; egg albumin</t>
  </si>
  <si>
    <t>272: Fertilizers, crude, other than those of division 56</t>
  </si>
  <si>
    <t>281: Iron ore and concentrates</t>
  </si>
  <si>
    <t>322: Briquettes, lignite and peat</t>
  </si>
  <si>
    <t xml:space="preserve">735: Parts, n.e.s., and accessories suitable for use solely or principally with the machines falling within groups 731 and 733 </t>
  </si>
  <si>
    <t>333: Petroleum oils and oils obtained from bituminous minerals, crude</t>
  </si>
  <si>
    <t>289: Ores and concentrates of precious metals; waste, scrap and sweepings of precious metals (other than of gold)</t>
  </si>
  <si>
    <t>285: Aluminium ores and concentrates (including alumina)</t>
  </si>
  <si>
    <t>231: Natural rubber, balata, gutta-percha, guayule, chicle and similar natural gums, in primary forms (including latex) or in plates, sheets or strip</t>
  </si>
  <si>
    <t>244: Cork, natural, raw and waste (including natural cork in blocks or sheets)</t>
  </si>
  <si>
    <t>683: Nickel</t>
  </si>
  <si>
    <t>264: Jute and other textile bast fibres, n.e.s., raw or processed but not spun; tow and waste of these fibres (including yarn waste and garnetted stock)</t>
  </si>
  <si>
    <t>345: Coal gas, water gas, producer gas and similar gases, other than petroleum gases and other gaseous hydrocarbons</t>
  </si>
  <si>
    <t>265: Vegetable textile fibres (other than cotton and jute), raw or processed but not spun; waste of these fibres</t>
  </si>
  <si>
    <t>599: Residual products of the chemical or allied industries, n.e.s.; municipal waste; sewage sludge; other wastes</t>
  </si>
  <si>
    <t>681: Silver, platinum and other metals of the platinum group</t>
  </si>
  <si>
    <t>043: Barley, unmilled</t>
  </si>
  <si>
    <t>961: Coin (other than gold coin), not being legal tender</t>
  </si>
  <si>
    <t>277: Natural abrasives, n.e.s. (including industrial diamonds)</t>
  </si>
  <si>
    <t>121: Tobacco, unmanufactured; tobacco refuse</t>
  </si>
  <si>
    <t>263: Cotton</t>
  </si>
  <si>
    <t>689: Miscellaneous non-ferrous base metals employed in metallurgy, and cermets</t>
  </si>
  <si>
    <t>268: Wool and other animal hair (including wool tops)</t>
  </si>
  <si>
    <t>525: Radioactive and associated materials</t>
  </si>
  <si>
    <t>633: Cork manufactures</t>
  </si>
  <si>
    <t>532: Dyeing and tanning extracts, and synthetic tanning materials</t>
  </si>
  <si>
    <t>046: Meal and flour of wheat and flour of meslin</t>
  </si>
  <si>
    <t>072: Cocoa</t>
  </si>
  <si>
    <t>266: Synthetic fibres suitable for spinning</t>
  </si>
  <si>
    <t>246: Wood in chips or particles and wood waste</t>
  </si>
  <si>
    <t>791: Railway vehicles (including hovertrains) and associated equipment</t>
  </si>
  <si>
    <t>725: Paper mill and pulp mill machinery, paper-cutting machines and other machinery for the manufacture of paper articles; parts thereof</t>
  </si>
  <si>
    <t>686: Zinc</t>
  </si>
  <si>
    <t>016: Meat and edible meat offal, salted, in brine, dried or smoked; edible flours and meals of meat or meat offal</t>
  </si>
  <si>
    <t>685: Lead</t>
  </si>
  <si>
    <t>223: Oil-seeds and oleaginous fruits, whole or broken, of a kind used for the extraction of other fixed vegetable oils (including flours and meals of oil-seeds or oleaginous fruit, n.e.s.)</t>
  </si>
  <si>
    <t>672: Ingots and other primary forms, of iron or steel; semi-finished products of iron or steel</t>
  </si>
  <si>
    <t>269: Worn clothing and other worn textile articles; rags</t>
  </si>
  <si>
    <t>411: Animal oils and fats</t>
  </si>
  <si>
    <t>232: Synthetic rubber; reclaimed rubber; waste, parings and scrap of unhardened rubber</t>
  </si>
  <si>
    <t>712: Steam turbines and other vapour turbines and parts thereof, n.e.s.</t>
  </si>
  <si>
    <t>612: Manufactures of leather or of composition leather, n.e.s.; saddlery and harness</t>
  </si>
  <si>
    <t>583: Monofilament of which any cross-sectional dimension exceeds 1 mm, rods, sticks and profile shapes, whether or not surface-worked but not otherwise worked, of plastics</t>
  </si>
  <si>
    <t>516: Other organic chemicals</t>
  </si>
  <si>
    <t>047: Other cereal meals and flours</t>
  </si>
  <si>
    <t>793: Ships, boats (including hovercraft) and floating structures</t>
  </si>
  <si>
    <t>882: Photographic and cinematographic supplies</t>
  </si>
  <si>
    <t>573: Polymers of vinyl chloride or of other halogenated olefins, in primary forms</t>
  </si>
  <si>
    <t>513: Carboxylic acids and their anhydrides, halides, peroxides and peroxyacids; their halogenated, sulphonated, nitrated or nitrosated derivatives</t>
  </si>
  <si>
    <t>651: Textile yarn</t>
  </si>
  <si>
    <t>531: Synthetic organic colouring matter and colour lakes, and preparations based thereon</t>
  </si>
  <si>
    <t>731: Machine tools working by removing metal or other material</t>
  </si>
  <si>
    <t>763: Sound recording or reproducing apparatus; video recording or reproducing apparatus; whether or not incorporating a video tuner</t>
  </si>
  <si>
    <t>677: Rails or railway track construction material, of iron or steel</t>
  </si>
  <si>
    <t>431: Animal or vegetable fats and oils, processed; waxes; inedible mixtures or preparations of animal or vegetable fats or oils, n.e.s.</t>
  </si>
  <si>
    <t>881: Photographic apparatus and equipment, n.e.s.</t>
  </si>
  <si>
    <t>655: Knitted or crocheted fabrics (including tubular knit fabrics, n.e.s., pile fabrics and openwork fabrics), n.e.s.</t>
  </si>
  <si>
    <t>679: Tubes, pipes and hollow profiles, and tube or pipe fittings, of iron or steel</t>
  </si>
  <si>
    <t>654: Other textile fabrics, woven</t>
  </si>
  <si>
    <t>733: Machine tools for working metal, sintered metal carbides or cermets, without removing material</t>
  </si>
  <si>
    <t>675: Flat-rolled products of alloy steel</t>
  </si>
  <si>
    <t>652: Cotton fabrics, woven (not including narrow or special fabrics)</t>
  </si>
  <si>
    <t>343: Natural gas, whether or not liquefied</t>
  </si>
  <si>
    <t>873: Meters and counters, n.e.s.</t>
  </si>
  <si>
    <t>656: Tulles, lace, embroidery, ribbons, trimmings and other smallwares</t>
  </si>
  <si>
    <t>572: Polymers of styrene, in primary forms</t>
  </si>
  <si>
    <t>811: Prefabricated buildings</t>
  </si>
  <si>
    <t>762: Reception apparatus for radio-broadcasting, whether or not combined, in the same housing, with sound recording or reproducing apparatus or a clock</t>
  </si>
  <si>
    <t>023: Butter and other fats and oils derived from milk</t>
  </si>
  <si>
    <t>515: Organo-inorganic compounds, heterocyclic compounds, nucleic acids and their salts, and sulphonamides</t>
  </si>
  <si>
    <t>885: Watches and clocks</t>
  </si>
  <si>
    <t>574: Polyacetals, other polyethers and epoxide resins, in primary forms; polycarbonates, alkyd resins, polyallyl esters and other polyesters, in primary forms</t>
  </si>
  <si>
    <t>726: Printing and bookbinding machinery and parts thereof</t>
  </si>
  <si>
    <t>812: Sanitary, plumbing and heating fixtures and fittings, n.e.s.</t>
  </si>
  <si>
    <t>291: Crude animal materials, n.e.s.</t>
  </si>
  <si>
    <t>422: Fixed vegetable fats and oils, crude, refined or fractionated, other than “soft”</t>
  </si>
  <si>
    <t>511: Hydrocarbons, n.e.s., and their halogenated, sulphonated, nitrated or nitrosated derivatives</t>
  </si>
  <si>
    <t>871: Optical instruments and apparatus, n.e.s.</t>
  </si>
  <si>
    <t xml:space="preserve">776: Thermionic, cold cathode or photo-cathode valves and tubes (e.g., vacuum or vapour or gas-filled valves and tubes, mercury arc rectifying valves and tubes, </t>
  </si>
  <si>
    <t>653: Fabrics, woven, of man-made textile materials (not including narrow or special fabrics)</t>
  </si>
  <si>
    <t>897: Jewellery, goldsmiths' and silversmiths' wares, and other articles of precious or semiprecious materials, n.e.s.</t>
  </si>
  <si>
    <t>671: Pig-iron, spiegeleisen, sponge iron, iron or steel granules and powders and ferro-alloys</t>
  </si>
  <si>
    <t>737: Metalworking machinery (other than machine tools) and parts thereof, n.e.s.</t>
  </si>
  <si>
    <t>659: Floor coverings, etc.</t>
  </si>
  <si>
    <t>666: Pottery</t>
  </si>
  <si>
    <t>045: Cereals, unmilled (other than wheat, rice, barley and maize)</t>
  </si>
  <si>
    <t>724: Textile and leather machinery and parts thereof, n.e.s.</t>
  </si>
  <si>
    <t>017: Meat and edible meat offal, prepared or preserved, n.e.s.</t>
  </si>
  <si>
    <t>684: Aluminium</t>
  </si>
  <si>
    <t>012: Other meat and edible meat offal, fresh, chilled or frozen (except meat and meat offal unfit or unsuitable for human consumption)</t>
  </si>
  <si>
    <t>057: Fruit and nuts (not including oil nuts), fresh or dried</t>
  </si>
  <si>
    <t>321: Coal, whether or not pulverized, but not agglomerated</t>
  </si>
  <si>
    <t>676: Iron and steel bars, rods, angles, shapes and sections (including sheet piling)</t>
  </si>
  <si>
    <t>898: Musical instruments and parts and accessories thereof; records, tapes and other sound or similar recordings (excluding goods of groups 763 and 883)</t>
  </si>
  <si>
    <t>292: Crude vegetable materials, n.e.s.</t>
  </si>
  <si>
    <t>696: Cutlery</t>
  </si>
  <si>
    <t>931: Special transactions and commodities not classified according to kind</t>
  </si>
  <si>
    <t>597: Prepared additives for mineral oils and the like; prepared liquids for hydraulic transmission; anti-freezing preparations and prepared de-icing fluids; lubricating preparations</t>
  </si>
  <si>
    <t>514: Nitrogen-function compounds</t>
  </si>
  <si>
    <t>074: Tea and maté</t>
  </si>
  <si>
    <t>664: Glass</t>
  </si>
  <si>
    <t>342: Liquefied propane and butane</t>
  </si>
  <si>
    <t>774: Electrodiagnostic apparatus for medical, surgical, dental or veterinary purposes, and radiological apparatus</t>
  </si>
  <si>
    <t>678: Wire of iron or steel</t>
  </si>
  <si>
    <t>895: Office and stationery supplies, n.e.s.</t>
  </si>
  <si>
    <t>785: Motor cycles (including mopeds) and cycles, motorized and non-motirized; invalid carriages</t>
  </si>
  <si>
    <t>663: Mineral manufactures, n.e.s.</t>
  </si>
  <si>
    <t>344: Petroleum gases and other gaseous hydrocarbons, n.e.s.</t>
  </si>
  <si>
    <t>058: Fruit, preserved, and fruit preparations (excluding fruit juices)</t>
  </si>
  <si>
    <t>335: Residual petroleum products, n.e.s., and related materials</t>
  </si>
  <si>
    <t>891: Arms and ammunition</t>
  </si>
  <si>
    <t>657: Special yarns, special textile fabrics and related products</t>
  </si>
  <si>
    <t>592: Starches, inulin and wheat gluten; albuminoidal substances; glues</t>
  </si>
  <si>
    <t>727: Food-processing machines (excluding domestic); parts thereof</t>
  </si>
  <si>
    <t>884: Optical goods, n.e.s.</t>
  </si>
  <si>
    <t>846: Clothing accessories, of textile fabrics, whether or not knitted or crocheted (other than those for babies)</t>
  </si>
  <si>
    <t>037: Fish, crustaceans, molluscs and other aquatic invertebrates, prepared or preserved, n.e.s.</t>
  </si>
  <si>
    <t>749: Non-electric parts and accessories of machinery, n.e.s.</t>
  </si>
  <si>
    <t>746: Ball- or roller bearings</t>
  </si>
  <si>
    <t>848: Articles of apparel and clothing accessories of other than textile fabrics; headgear of all materials</t>
  </si>
  <si>
    <t>721: Agricultural machinery (excluding tractors) and parts thereof</t>
  </si>
  <si>
    <t xml:space="preserve">831: Trunks, suitcases, vanity cases, executive cases, briefcases, school satches, spectacle cases, binocular cases, camera cases, </t>
  </si>
  <si>
    <t>247: Wood in the rough, whether or not stripped of bark or sapwood, or roughly squared</t>
  </si>
  <si>
    <t>635: Wood manufactures, n.e.s.</t>
  </si>
  <si>
    <t>673: Flat-rolled products of iron or non-alloy steel, not clad, plated or coated</t>
  </si>
  <si>
    <t>091: Margarine and shortening</t>
  </si>
  <si>
    <t xml:space="preserve">761: Monitors and projectors, not incorporating television reception apparatus; reception apparatus for television, </t>
  </si>
  <si>
    <t>582: Plates, sheets, film, foil and strip, of plastics</t>
  </si>
  <si>
    <t>759: Parts and accessories (other than covers, carrying cases and the like) suitable for use solely or principally with machines falling withing groups 751 and 752</t>
  </si>
  <si>
    <t>792: Aircraft and associated equipment; spacecraft (including satellites) and spacecraft launch vehicles; parts thereof</t>
  </si>
  <si>
    <t>718: Power-generating machinery and parts thereof, n.e.s.</t>
  </si>
  <si>
    <t>248: Wood, simply worked, and railway sleepers of wood</t>
  </si>
  <si>
    <t>024: Cheese and curd</t>
  </si>
  <si>
    <t>593: Explosives and pyrotechnic products</t>
  </si>
  <si>
    <t>634: Veneers, plywood, particle board, and other wood, worked, n.e.s.</t>
  </si>
  <si>
    <t>621: Materials of rubber (e.g., pastes, plates, sheets, rods, thread, tubes, of rubber)</t>
  </si>
  <si>
    <t>551: Essential oils, perfume and flavour materials</t>
  </si>
  <si>
    <t>813: Lighting fixtures and fittings, n.e.s.</t>
  </si>
  <si>
    <t>075: Spices</t>
  </si>
  <si>
    <t>692: Metal containers for storage or transport</t>
  </si>
  <si>
    <t>071: Coffee and coffee substitutes</t>
  </si>
  <si>
    <t>697: Household equipment of base metal, n.e.s.</t>
  </si>
  <si>
    <t>044: Maize (not including sweet corn), unmilled</t>
  </si>
  <si>
    <t>533: Pigments, paints, varnishes and related materials</t>
  </si>
  <si>
    <t>745: Non-electrical machinery, tools and mechanical apparatus and parts thereof, n.e.s.</t>
  </si>
  <si>
    <t>894: Baby carriages, toys, games and sporting goods</t>
  </si>
  <si>
    <t>892: Printed matter</t>
  </si>
  <si>
    <t>665: Glassware</t>
  </si>
  <si>
    <t>073: Chocolate and other food preparations containing cocoa, n.e.s.</t>
  </si>
  <si>
    <t>042: Rice</t>
  </si>
  <si>
    <t>575: Other plastics, in primary forms</t>
  </si>
  <si>
    <t>571: Polymers of ethylene, in primary forms</t>
  </si>
  <si>
    <t>122: Tobacco, manufactured (whether or not containing tobacco substitutes)</t>
  </si>
  <si>
    <t>662: Clay construction materials and refractory construction materials</t>
  </si>
  <si>
    <t xml:space="preserve">059: Fruit juices (including grape must) and vegetable juices, unfermented and not containing added spirit, </t>
  </si>
  <si>
    <t>783: Road motor vehicles, n.e.s.</t>
  </si>
  <si>
    <t xml:space="preserve">591: Insecticides, rodenticides, fungicides, herbicides, anti-sprouting products and plant-growth regulators, disinfectants ad similar products, </t>
  </si>
  <si>
    <t xml:space="preserve">844: Women's or girls' coats, capes, jackets, suits, trousers, shorts, shirts, dresses and skirts, underwear, nightwear and similar articles of textile fabrics, </t>
  </si>
  <si>
    <t>581: Tubes, pipes and hoses, and fittings therefor, of plastics</t>
  </si>
  <si>
    <t>524: Other inorganic chemicals; organic and inorganic compounds of precious metals</t>
  </si>
  <si>
    <t>843: Men's or boys' coats, capes, jackets, suits, blazers, trousers, shorts, shirts, underwear, nightwear and similar articles of textile fabrics,</t>
  </si>
  <si>
    <t>694: Nails, screws, nuts, bolts, rivets and the like, of iron, steel, copper or aluminium</t>
  </si>
  <si>
    <t>674: Flat-rolled products of iron or non-alloy steel, clad, plated or coated</t>
  </si>
  <si>
    <t>523: Salts and peroxysalts, of inorganic acids and metals</t>
  </si>
  <si>
    <t>062: Sugar confectionery</t>
  </si>
  <si>
    <t>056: Vegetables, roots and tubers, prepared or preserved, n.e.s.</t>
  </si>
  <si>
    <t>629: Articles of rubber, n.e.s.</t>
  </si>
  <si>
    <t>747: Taps, cocks, valves and similar appliances for pipes, boiler shells, tanks, vats or the like, including pressure-reducing valves and thermostatically controlled valves</t>
  </si>
  <si>
    <t>022: Milk and cream and milk products other than butter or cheese</t>
  </si>
  <si>
    <t>693: Wire products (excluding insulated electrical wiring) and fencing grills</t>
  </si>
  <si>
    <t>716: Rotating electric plant and parts thereof, n.e.s.</t>
  </si>
  <si>
    <t>899: Miscellaneous manufactured articles, n.e.s.</t>
  </si>
  <si>
    <t>691: Structures and parts of structures, n.e.s., of iron, steel or aluminium</t>
  </si>
  <si>
    <t>111: Non-alcoholic beverages, n.e.s.</t>
  </si>
  <si>
    <t>541: Medicinal and pharmaceutical products, other than medicaments of group 542</t>
  </si>
  <si>
    <t>841: Men's or boys' coats, capes, jackets, suits, blazers, trousers, shorts, shirts, underwear, nightwear and similar articles of textile fabrics,</t>
  </si>
  <si>
    <t>741: Heating and cooling equipment and parts thereof, n.e.s.</t>
  </si>
  <si>
    <t>041: Wheat (including spelt) and meslin, unmilled</t>
  </si>
  <si>
    <t>773: Equipment for distributing electricity, n.e.s.</t>
  </si>
  <si>
    <t>714: Engines and motors, non-electric (other than those of groups 712, 713 and 718); parts, n.e.s., of these engines and motors</t>
  </si>
  <si>
    <t xml:space="preserve">842: Women's or girls' coats, capes, jackets, suits, trousers, shorts, shirts, dresses and skirts, underwear, nightwear and similar articles of textile fabrics, </t>
  </si>
  <si>
    <t>658: Made-up articles, wholly or chiefly of textile materials, n.e.s.</t>
  </si>
  <si>
    <t>771: Electric power machinery (other than rotating electric plant of group 716) and parts thereof</t>
  </si>
  <si>
    <t>851: Footwear</t>
  </si>
  <si>
    <t>695: Tools for use in the hand or in machines</t>
  </si>
  <si>
    <t>722: Tractors (other than those of headings 744.14 and 744.15)</t>
  </si>
  <si>
    <t>775: Household-type electrical and non-electrical equipment, n.e.s.</t>
  </si>
  <si>
    <t>554: Soap, cleansing and polishing preparations</t>
  </si>
  <si>
    <t>598: Miscellaneous chemical products,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</si>
  <si>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</si>
  <si>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625: Rubber tyres, interchangeable tyre treads, tyre flaps and inner tubes for wheels of all kinds</t>
  </si>
  <si>
    <t>081: Feeding stuff for animals (not including unmilled cereals)</t>
  </si>
  <si>
    <t>642: Paper and paperboard, cut to size or shape, and articles of paper or paperboard</t>
  </si>
  <si>
    <t>421: Fixed vegetable fats and oils, 'soft', crude, refined or fractionated</t>
  </si>
  <si>
    <t>872: Instruments and appliances, n.e.s., for medical, surgical, dental or veterinary purposes</t>
  </si>
  <si>
    <t>713: Internal combustion piston engines and parts thereof, n.e.s.</t>
  </si>
  <si>
    <t>742: Pumps for liquids, whether or not fitted with a measuring device; liquid elevators; parts for such pumps and liquid elevators</t>
  </si>
  <si>
    <t>751: Office machines</t>
  </si>
  <si>
    <t>786: Trailers and semi-trailers; other vehicles, not mechanically-propelled; specially designed and equipped transport containers</t>
  </si>
  <si>
    <t>821: Furniture and parts thereof; bedding, mattresses, mattress supports, cushions and similar stuffed furnishings</t>
  </si>
  <si>
    <t>874: Measuring, checking, analysing and controlling instruments and apparatus, n.e.s.</t>
  </si>
  <si>
    <t>752: Automatic data-processing machines and units thereof; magnetic or optical readers, machines for transcribing data onto data media in coded form and machines for processing such data, n.e.s.</t>
  </si>
  <si>
    <t>728: Other machinery and equipment specialized for particular industries; parts thereof, n.e.s.</t>
  </si>
  <si>
    <t xml:space="preserve">772: Electrical apparatus for switching or protecting electrical circuits or for making connections to or in electrical circuits </t>
  </si>
  <si>
    <t xml:space="preserve">748: Transmission shafts (including camshafts and crankshafts) and cranks; bearing housings and plain shaft bearings; gears and gearing; </t>
  </si>
  <si>
    <t>778: Electrical machinery and apparatus, n.e.s.</t>
  </si>
  <si>
    <t>641: Paper and paperboard</t>
  </si>
  <si>
    <t>048: Cereal preparations and preparations of flour or starch of fruits or vegetables</t>
  </si>
  <si>
    <t>098: Edible products and preparations, n.e.s.</t>
  </si>
  <si>
    <t>845: Articles of apparel, of textile fabrics, whether or not knitted or crocheted, n.e.s.</t>
  </si>
  <si>
    <t>893: Articles, n.e.s., of plastics</t>
  </si>
  <si>
    <t>284: Nickel ores and concentrates; nickel mattes, nickel oxide sinters and other intermediate products of nickel metallurgy</t>
  </si>
  <si>
    <t>553: Perfumery, cosmetic or toilet preparations (excluding soaps)</t>
  </si>
  <si>
    <t>699: Manufactures of base metal, n.e.s.</t>
  </si>
  <si>
    <t>112: Alcoholic beverages</t>
  </si>
  <si>
    <t>764: Telecommunications equipment, n.e.s., and parts, n.e.s., and accessories of apparatus falling within division 76</t>
  </si>
  <si>
    <t>784: Parts and accessories of the motor vehicles of groups 722, 781, 782 and 783</t>
  </si>
  <si>
    <t>542: Medicaments (including veterinary medicaments)</t>
  </si>
  <si>
    <t>061: Sugars, molasses and honey</t>
  </si>
  <si>
    <t>562: Fertilizers (other than those of group 272)</t>
  </si>
  <si>
    <t>522: Inorganic chemical elements, oxides and halogen salts</t>
  </si>
  <si>
    <t>723: Civil engineering and contractors' plant and equipment; parts thereof</t>
  </si>
  <si>
    <t>744: Mechanical handling equipment and parts thereof, n.e.s.</t>
  </si>
  <si>
    <t>781: Motor vehicles for the transport of persons</t>
  </si>
  <si>
    <t>782: Motor vehicles for the transport of goods and special-purpose motor vehicles</t>
  </si>
  <si>
    <t xml:space="preserve">334: Petroleum oils and oils obtained from bituminous minerals (other than crude); preparations, n.e.s., </t>
  </si>
  <si>
    <t>Table 11: Trade balance by Product (N$ m), Jul 2025</t>
  </si>
  <si>
    <t>Table 10: Trade balance by Partner (N$ m), Jul 2025</t>
  </si>
  <si>
    <t>United Kingdom(Un Of Gb&amp;North Irela</t>
  </si>
  <si>
    <t>Korea, Republic Of (South Korea)</t>
  </si>
  <si>
    <t>Taiwan, Province Of China</t>
  </si>
  <si>
    <t>Saint Helena</t>
  </si>
  <si>
    <t>Viet Nam</t>
  </si>
  <si>
    <t>Holy See (Vatican City State)</t>
  </si>
  <si>
    <t>Swaziland</t>
  </si>
  <si>
    <t>Iran, Islamic Republic Of Iran</t>
  </si>
  <si>
    <t>Uzbekistan</t>
  </si>
  <si>
    <t>Macedonia, The Former Yuguslaw Repu</t>
  </si>
  <si>
    <t>Guatamala</t>
  </si>
  <si>
    <t>Serbia And Montenegro</t>
  </si>
  <si>
    <t>Bolivia</t>
  </si>
  <si>
    <t>Democratic Peoples Rep -North Korea</t>
  </si>
  <si>
    <t>Bhutan</t>
  </si>
  <si>
    <t>Venezuela</t>
  </si>
  <si>
    <t>Palestinian Territory</t>
  </si>
  <si>
    <t>Sao Tome And Principe</t>
  </si>
  <si>
    <t>Cabo Verde</t>
  </si>
  <si>
    <t>Cook Island</t>
  </si>
  <si>
    <t>United States Minor O/Lying Islands</t>
  </si>
  <si>
    <t>French Southern Territories</t>
  </si>
  <si>
    <t>Eritrea</t>
  </si>
  <si>
    <t>Montserrat</t>
  </si>
  <si>
    <t>Mayotte</t>
  </si>
  <si>
    <t>Cocos (Keeling) Island</t>
  </si>
  <si>
    <t>682: Copper and articles of copper</t>
  </si>
  <si>
    <t>212: Furskins, raw (including heads, tails, paws and other pieces or  cuttings, suitable for furriers’ use), other than hides and skins of group 211</t>
  </si>
  <si>
    <t>261: Silk</t>
  </si>
  <si>
    <t>267: Other man-made fibres suitable for spinning; waste of man-made fibres</t>
  </si>
  <si>
    <t>325: Coke and semi-coke (including char) of coal, of lignite or of peat, whether or not agglomerated; retort carbon</t>
  </si>
  <si>
    <t>351: Electric current</t>
  </si>
  <si>
    <t>579: Waste, parings and scrap, of plastics</t>
  </si>
  <si>
    <t>687: Tin</t>
  </si>
  <si>
    <t>883: Cinematographic film, exposed and developed, whether or not incorporating soundtrack or consisting only of soundtrack</t>
  </si>
  <si>
    <t>911: Postal packages not classified according to kind</t>
  </si>
  <si>
    <t>III: Gold coin and current coin</t>
  </si>
  <si>
    <t xml:space="preserve">PartnerName </t>
  </si>
  <si>
    <t>682:Copper and Articles of Copper</t>
  </si>
  <si>
    <t>781:Motor vehicles for the transport of persons</t>
  </si>
  <si>
    <t>As reported in June_2025  Bulletin (N$ m)</t>
  </si>
  <si>
    <t>As reported in July_2025  Bulletin (N$ m)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</si>
  <si>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Jul 2024 to Jul 2025</t>
    </r>
  </si>
  <si>
    <t>286: Uranium</t>
  </si>
  <si>
    <t>667: Precious stones (diamonds)</t>
  </si>
  <si>
    <t>971: Non-monetary gold</t>
  </si>
  <si>
    <t>034: Fish</t>
  </si>
  <si>
    <t>287: Ores and concentrates of base metals</t>
  </si>
  <si>
    <t>334: Petroleum oils</t>
  </si>
  <si>
    <t>011: Meat of bovine animals</t>
  </si>
  <si>
    <t>036: Crustaceans, molluscs and aquatic invertebrates</t>
  </si>
  <si>
    <t xml:space="preserve">245: Fuel wood </t>
  </si>
  <si>
    <t>782: Motor vehicles (for commercial purposes)</t>
  </si>
  <si>
    <t>744: Mechanical handling equipment and parts thereof</t>
  </si>
  <si>
    <t>723: Civil engineering and contractors' plant and equipment</t>
  </si>
  <si>
    <t>Inland waterways</t>
  </si>
  <si>
    <t>Namibia Intra-Africa trade by partners, July 2025, (N$ m)</t>
  </si>
  <si>
    <t>Namibia Intra-Africa trade by products, July 2025, (N$ m)</t>
  </si>
  <si>
    <t>Row Labels</t>
  </si>
  <si>
    <t>744:Mechanical handling equipment</t>
  </si>
  <si>
    <t>781:Motor vehicles for the transportation of persons</t>
  </si>
  <si>
    <t>782:Motor vehicles (for commercial purposes)</t>
  </si>
  <si>
    <t>625:Rubber tyres</t>
  </si>
  <si>
    <t>Rundu</t>
  </si>
  <si>
    <t>Table 31: Trade by border post/office (N$ m) for the month of July 2025</t>
  </si>
  <si>
    <t>Table 33: Food items (N$ m), July 2024 to July  2025</t>
  </si>
  <si>
    <t>Exports of Food items (July 2024 - July 2025)</t>
  </si>
  <si>
    <t>Jul 2025 %</t>
  </si>
  <si>
    <t>Imports of Food items (July 2024 - July 2025)</t>
  </si>
  <si>
    <t>July 2025 %</t>
  </si>
  <si>
    <t>Table 34: Beverages (N$ m), July  2024 to July  2025</t>
  </si>
  <si>
    <t>Trade in  Blankets (Jul  2024 - Jul  2025)</t>
  </si>
  <si>
    <t>Table 36: Commodity of the month -  Blankets</t>
  </si>
  <si>
    <t>Country of Destination and Origin for Blankets</t>
  </si>
  <si>
    <t>Table 20: Top 10 traded commodities, July 2025</t>
  </si>
  <si>
    <t>Time series-Luderitz</t>
  </si>
  <si>
    <t>73042990: OTHER</t>
  </si>
  <si>
    <t>03047490: ---Other Frozen fillets of Hake, nes</t>
  </si>
  <si>
    <t>03048990: --Other Frozen fillets of other fish,nes</t>
  </si>
  <si>
    <t>56079090: -- Other twine, cordage, rope and cables, nes</t>
  </si>
  <si>
    <t>70199090: -- Other</t>
  </si>
  <si>
    <t>84137090: --Other centrifugal pumps n.e.s.</t>
  </si>
  <si>
    <t>87084090: other gear boxes not elsewhere specified</t>
  </si>
  <si>
    <t>84264190: ---Other machinery,self-propelled:on tyres n.e.s.</t>
  </si>
  <si>
    <t>27101230: ---Distillate fuel, as defined in additional note 1(g),(GAS OIL / DIESEL)</t>
  </si>
  <si>
    <t>40094200: tubes,pipes,hoses reinforced or combined with other materials,with fittings</t>
  </si>
  <si>
    <t>84249000: Parts of machinery and apparatus of 8424.10 to 8424.89</t>
  </si>
  <si>
    <t>84139100: Parts of pumps for liquids</t>
  </si>
  <si>
    <t>84749000: Parts of machinery of 84.74</t>
  </si>
  <si>
    <t>27101252: ---Other prepared lubricating oils</t>
  </si>
  <si>
    <t>82071990: ---Other Rock drilling or earth boring tools including parts n.e.s.</t>
  </si>
  <si>
    <t>40092200: pipes,tubes,hoses reinforced/combined with metal, with fittings</t>
  </si>
  <si>
    <t>90229000: X-ray generators..., screens..., parts and accessories of 90.22</t>
  </si>
  <si>
    <t>72022900: --other Ferro-silicon, containing by weight =&lt;55% silicon</t>
  </si>
  <si>
    <t>84839000: Parts, toothed wheels, chain sprockets, &amp; other transmission shafts, cranks, gears, etc</t>
  </si>
  <si>
    <t>73042390: Other</t>
  </si>
  <si>
    <t>40169990: other articles of vulcanised rubber excluding hard rubber not elsewhere specified</t>
  </si>
  <si>
    <t>84733000: -Other parts and accessories of the machines of 84.71</t>
  </si>
  <si>
    <t>73042200: --Drill pipe of stainless steel</t>
  </si>
  <si>
    <t>90158000: Instruments and appliances for meteorological... purposes, nes</t>
  </si>
  <si>
    <t>73269090: other articles of iron or steel not elsewhere specified</t>
  </si>
  <si>
    <t>73072990: --- other fittings of stainless steel</t>
  </si>
  <si>
    <t>73049000: Seamless iron/steel tubes/pipes/profiles of non-circular x-section nes</t>
  </si>
  <si>
    <t>82078090: --Other tools for turning</t>
  </si>
  <si>
    <t>84842000: Mechanical seals</t>
  </si>
  <si>
    <t>84871000: -Ships' or boats' propellers, and blades therefor</t>
  </si>
  <si>
    <t>73110090: -Other Containers for compressed or liquefied gas, of iron or steel.</t>
  </si>
  <si>
    <t>84818090: other appliances n.e.s.</t>
  </si>
  <si>
    <t>73261100: Grinding balls... for mills, forged or stamped, of iron or steel</t>
  </si>
  <si>
    <t>73043990: --- other circular cross sect. iron/steel pipe not elsewhere specified</t>
  </si>
  <si>
    <t>85299090: other parts suitable for use solely  with the apprtus of headng nos.85.25 to 85.28n.e.s.</t>
  </si>
  <si>
    <t>73181543: ---Other bolts (excl. bolt ends, srew studs and screw studding) with hexagon heads</t>
  </si>
  <si>
    <t>84314990: ---Other parts of boring or sinking machinery of subheading no.8426, 8429 or 8430 n.e.s.</t>
  </si>
  <si>
    <t>40169985: OTHER, IDENTIFIABLE AS INTEGRAL PART OF INDUSTRIAL MACHINERY</t>
  </si>
  <si>
    <t>84819090: other parts of goods of sub-heading 8481.</t>
  </si>
  <si>
    <t>73079990: ---Other tube/pipe fittings not elsewhere specified</t>
  </si>
  <si>
    <t>84834000: Gears and gearing; ball or roller screws; gear boxes and other speed changers...</t>
  </si>
  <si>
    <t>85269200: Radio remote control apparatus</t>
  </si>
  <si>
    <t>90261000: Instruments... for measuring/checking the flow or level of liquids, nes</t>
  </si>
  <si>
    <t>84149090: --Other parts for air or vacuum pumps,air or other gas compressors and fans n.e.s.</t>
  </si>
  <si>
    <t>73181590: other socket screws &amp; bolts with/without their nuts or washers not used on aircrafts</t>
  </si>
  <si>
    <t>90223000: X-ray tubes</t>
  </si>
  <si>
    <t>84131900: --Other pumps for liquids, with or designed to be fitted with a measuring device</t>
  </si>
  <si>
    <t>34029000: -Other Washing and cleaning preparations, not put up for retail sale</t>
  </si>
  <si>
    <t>84818041: --GATE VALVES</t>
  </si>
  <si>
    <t>73072290: other threaded elbows,bends and sleeves not elsewhere specified</t>
  </si>
  <si>
    <t>84254990: ---Other pulley tackle and hoists(excluding skip hoists);winches and capstans;</t>
  </si>
  <si>
    <t>84148000: -Other gas compressors, nes</t>
  </si>
  <si>
    <t>84219990: ---Other parts of centrifuges,including centrifugal dryers</t>
  </si>
  <si>
    <t>89071000: Inflatable rafts</t>
  </si>
  <si>
    <t>84213990: ---Other intake air filters for internal combustion engines n.e.s.</t>
  </si>
  <si>
    <t>73071990: --- Other cast fittings not nes</t>
  </si>
  <si>
    <t>84715000: Digital processing m/cs (excl.847141 &amp; 847149) comprising &lt;=2 units storage/input/output</t>
  </si>
  <si>
    <t>84879000: -Other machinery parts of ships' or boats' propellers, and blades therefor nes</t>
  </si>
  <si>
    <t>89069000: Other vessels  inclding lifeboates nes (excl Rowing boats)</t>
  </si>
  <si>
    <t>90328900: Automatic regulating or controlling instruments and apparatus, nes</t>
  </si>
  <si>
    <t>84835000: Flywheels and pulleys (incl. pulley blocks)</t>
  </si>
  <si>
    <t>85423900: --Other electronic intergrated circuits</t>
  </si>
  <si>
    <t>85044000: Static converters</t>
  </si>
  <si>
    <t>73071190: --- other cast fittings of non-malleable</t>
  </si>
  <si>
    <t>84823000: Spherical roller bearings</t>
  </si>
  <si>
    <t>27101247: ---Lubricating greese</t>
  </si>
  <si>
    <t>90321090: other thermostats</t>
  </si>
  <si>
    <t>73181630: ---Other bolts (excl. bolt ends, srew studs and screw studding) with hexagon heads</t>
  </si>
  <si>
    <t>39269090: other articles of plastics and articles of other materials of hdng 39.01 to 39.14 n.e.s.</t>
  </si>
  <si>
    <t>40169390: other gaskets,washers &amp; other seals of rubber not elsewhere specified</t>
  </si>
  <si>
    <t>39069090: other acrylic polymers in primary forms n.e.s.</t>
  </si>
  <si>
    <t>90318000: Instruments, appliances and machines for measuring or checking, nes</t>
  </si>
  <si>
    <t>27101900: --Other petroleum oils, etc, (excl. crude); preparations thereof, nes</t>
  </si>
  <si>
    <t>84831000: Transmission shafts (incl. cam and crank shafts) and cranks</t>
  </si>
  <si>
    <t>73259100: Grinding balls and similar articles for mills of cast steel</t>
  </si>
  <si>
    <t>84254290: ---Other jacks and hoists,hydraulic n.e.s</t>
  </si>
  <si>
    <t>84099990: ---Other parts suitable for use solenly with engines of heading 8407 &amp; 8408 n.e.s.</t>
  </si>
  <si>
    <t>85013300: Dc motors and generators of an output &gt;75 kW-&lt;=375 kW</t>
  </si>
  <si>
    <t>73182900: --Other Non-threaded articles, of iron or steel nes</t>
  </si>
  <si>
    <t>84162000: Furnace burners for solid fuel or gas (incl. combination burners)</t>
  </si>
  <si>
    <t>85333900: --Other wirewound variable resistors for a power handling capacity &gt;20 W</t>
  </si>
  <si>
    <t>84741000: Sorting, screening, separating or washing machines for earth, stone...</t>
  </si>
  <si>
    <t>84833090: --Other bearings housings,not incorporating ball or roller bearings n.e.s</t>
  </si>
  <si>
    <t>90319000: Parts and accessories of measuring instruments... nes, of 90.31</t>
  </si>
  <si>
    <t>85444290: ---Other Electric conductor fitted with connectors for a voltage Not exceeding 1000 V</t>
  </si>
  <si>
    <t>38099100: -Finishing agents, etc, of a kind used in the textile or like industries nes</t>
  </si>
  <si>
    <t>85011000: Motors of an output =&lt;37.5 W</t>
  </si>
  <si>
    <t>40169310: IDENTIFIABLE AS INTEGRAL PARTS OF INDUSTRIAL MACHINERY</t>
  </si>
  <si>
    <t>32091090: --Other Paints and varnishes Based on acrylic or vinyl polymers in aerosol containe</t>
  </si>
  <si>
    <t>40093100: tubes,pipes,hoses reinforced/combined only with textile material, without fittings</t>
  </si>
  <si>
    <t>84798990: other machines and mechanical appliances n.e.s.</t>
  </si>
  <si>
    <t>84829990: ---Other parts of ball or roller bearings n.e.s</t>
  </si>
  <si>
    <t>85158000: Machines and apparatus for welding/spraying of metals, nes</t>
  </si>
  <si>
    <t>82077090: --Other tools for milling n.e.s.</t>
  </si>
  <si>
    <t>84138100: --Other pumps for liquids, nes</t>
  </si>
  <si>
    <t>84212390: ---Other oil or petrol-filters for internal combustion engines n.e.s.</t>
  </si>
  <si>
    <t>85176290: ---Other machines for the reception, conversion and transmisn nes</t>
  </si>
  <si>
    <t>84191190: -Other Instantaneous or storage water heaters, non-electric</t>
  </si>
  <si>
    <t>90151000: Rangefinders</t>
  </si>
  <si>
    <t>85369090: Other elec. apparatus for switching or protecting elec. circuits n.e.s.</t>
  </si>
  <si>
    <t>90262000: Instruments... for measuring or checking pressure</t>
  </si>
  <si>
    <t>85045000: Other inductors, nes</t>
  </si>
  <si>
    <t>85444990: ---Electric conductor for a voltage Not exceeding 1000V</t>
  </si>
  <si>
    <t>84811090: --Other pressure-reducing valves nes</t>
  </si>
  <si>
    <t>84719000: Other magnetic or optical readers; machines for transcribing data onto data media...nes</t>
  </si>
  <si>
    <t>90159000: Parts and accessories of surveying... instruments/apparatus of 90.15</t>
  </si>
  <si>
    <t>85013200: Dc motors and generators of an output &gt;750 W-&lt;=75 kW</t>
  </si>
  <si>
    <t>84212100: Machinery and apparatus for filtering/purifying water</t>
  </si>
  <si>
    <t>73158990: other skid chain not elsewhere specified</t>
  </si>
  <si>
    <t>90148000: Instruments and apparatus for navigation, nes</t>
  </si>
  <si>
    <t>90268000: Instruments... for measuring or checking variables of liquids or gas</t>
  </si>
  <si>
    <t>63072090: -- other life jackets and life-belts(not knitted or not crocheted,not elastic or...)</t>
  </si>
  <si>
    <t>85258990: Other</t>
  </si>
  <si>
    <t>74153300: Screw; bolts and nuts</t>
  </si>
  <si>
    <t>84671900: Pneumatic tools (excl. rotary type), for working in the hand</t>
  </si>
  <si>
    <t>73079190: other flanges not elsewhere specified</t>
  </si>
  <si>
    <t>85255090: --Other Transmission apparatus</t>
  </si>
  <si>
    <t>84133000: Fuel/lubricating/cooling-medium pumps for internal combustion engines</t>
  </si>
  <si>
    <t>85291090: Other aerials and aerial reflectors of all kinds, nes</t>
  </si>
  <si>
    <t>85318000: Electrical apparatus for sound or visual signalling, nes</t>
  </si>
  <si>
    <t>73182200: --Other Washers, nes</t>
  </si>
  <si>
    <t>32141000: -Glaziers &amp; grafting putty,resin cements,caulking comp's &amp; other mastics; painters'flgs</t>
  </si>
  <si>
    <t>90303900: Instruments... for measuring/checking voltage, current, etc, nes</t>
  </si>
  <si>
    <t>73079290: --- other threaded elbows,bends,sleeves not elsewhere specified</t>
  </si>
  <si>
    <t>84812000: Valves for the control of oleohydraulic or pneumatic transmission</t>
  </si>
  <si>
    <t>40082180: OTHER,CONTAINING 90% OR MORE BY MASS OF NATURAL RUBBER</t>
  </si>
  <si>
    <t>90022000: Mounted filters, of any material</t>
  </si>
  <si>
    <t>94032000: Other Metal furniture, nes</t>
  </si>
  <si>
    <t>72089000: -other Flat/hot-rolled iron/steel, width &gt;=600mm (incl.further workedthn hot-rolled)</t>
  </si>
  <si>
    <t>84813090: --other check valves n.e.s.</t>
  </si>
  <si>
    <t>39199033: OF POLYMERS OF VINYLIDENE CHLORITE, OF THICKNESS NOT EXCEEDING 0.05MM</t>
  </si>
  <si>
    <t>80070000: Other articles of tin, nes</t>
  </si>
  <si>
    <t>73061900: --Other line pipe of a kind used for oil or gas pipelines:</t>
  </si>
  <si>
    <t>68042290: ---other millstones,grindstones,grinding wheels n.e.s.</t>
  </si>
  <si>
    <t>38140099: Other chemical products</t>
  </si>
  <si>
    <t>85015290: ---Other AC motors,multi-phase of output exceeding 750 W but not exceeding 75kW n.e.s.</t>
  </si>
  <si>
    <t>84251900: --Other pulley tackle &amp; hoists (excluding skip hoists or hoists of a kind used for Other</t>
  </si>
  <si>
    <t>84818027: --BALL VALVES (excl. those of plastics)</t>
  </si>
  <si>
    <t>38101000: -Pickling preparations for metal surfaces; soldering,brazing or welding powders+pastes</t>
  </si>
  <si>
    <t>84849090: other gaskets and similar joints of metal sheeting combined with other material n.e.s.</t>
  </si>
  <si>
    <t>82041290: ---Other hand-operated spanners and wrenches:adjustable</t>
  </si>
  <si>
    <t>38021000: -Activated carbon</t>
  </si>
  <si>
    <t>73043935: --- circular cross-sectional iron/steel, wall thick&gt;25mm out cross sect.dim.&gt;170mm</t>
  </si>
  <si>
    <t>74122090: other copper alloy pipe or tube fittings not elsewhere specified</t>
  </si>
  <si>
    <t>85365090: Other switches n.e.s.</t>
  </si>
  <si>
    <t>40092190: ---Other Tubes,pipes,hoses reinforced/combined with only metal (Excl SubHead 40092110)</t>
  </si>
  <si>
    <t>73239900: Table, kitchen or household articles... of iron or steel, nes</t>
  </si>
  <si>
    <t>90259000: Parts and accessories of hydrometers... thermometers, etc, of 90.25</t>
  </si>
  <si>
    <t>73151990: other parts of bush roller conveyor chain not elsewhere specified</t>
  </si>
  <si>
    <t>32149000: -Other non-refractory surfacing preparations</t>
  </si>
  <si>
    <t>85389090: Other parts suitable for use with the apparatus of heading no.85.35,85.36 or 85.37 n.e.s</t>
  </si>
  <si>
    <t>40103900: other transmission belts not elsewhere specified</t>
  </si>
  <si>
    <t>39206290: ---Other polyesters (ethlene terephthalate)</t>
  </si>
  <si>
    <t>39235090: Stoppers, lids caps and other closures: - Other</t>
  </si>
  <si>
    <t>84814090: other safety or relief valves</t>
  </si>
  <si>
    <t>33049990: ---Other beaty preparations of for the care of the skin, nes</t>
  </si>
  <si>
    <t>90271000: Gas or smoke analysis apparatus</t>
  </si>
  <si>
    <t>73083090: -- Other doors,windows,frames &amp; thresholds for doors not elsewhere specified</t>
  </si>
  <si>
    <t>85365050: --OTHER, WITH MOULDED CASINGS OF PLASTICS OR OTHER INSULATING MATERIAL, WITH</t>
  </si>
  <si>
    <t>85447000: Optical fibre cables made up of individually sheathed fibres</t>
  </si>
  <si>
    <t>39232107: ---Carrier bags,w a thickness of 24 microns or more</t>
  </si>
  <si>
    <t>72085100: --other Flat/hot-rolled iron/steel,not in coils,not further worked... &gt; 10mm thick</t>
  </si>
  <si>
    <t>84209100: Cylinders for calendering or other rolling machines</t>
  </si>
  <si>
    <t>85258220: Digital camcorders with a value for duty purposes exceeding R15 000 for the basic camera</t>
  </si>
  <si>
    <t>94054990: Other</t>
  </si>
  <si>
    <t>84313900: --Other parts of machinery of 84.28 (excl. lift, skip hoists or escalators)</t>
  </si>
  <si>
    <t>87089990: ---other parts and accessories of motor vehicles of heading no.87.01 to 87.05 n.e.s.</t>
  </si>
  <si>
    <t>65061090: ---other safety headgear nes</t>
  </si>
  <si>
    <t>39199090: --Other floor coverings of plastics n.e.s.</t>
  </si>
  <si>
    <t>32082090: Other</t>
  </si>
  <si>
    <t>73151290: other chain not elsewhere specified</t>
  </si>
  <si>
    <t>84248900: --Other machanical appliances for projecting, dispersing or spraying liquids...nes</t>
  </si>
  <si>
    <t>69091900: =other ceramic wares for laboratory....used for the conveyance of or packing of goods</t>
  </si>
  <si>
    <t>90292000: Stroboscopes; speed indicators and tachometers other than those of headings 9014 or 9015</t>
  </si>
  <si>
    <t>62114390: ...other garments of man-made fibres nes</t>
  </si>
  <si>
    <t>84253190: ---Other pulley tackle and hoists powered by electric motor n.e.s.</t>
  </si>
  <si>
    <t>95061900: Snow-ski equipment, nes</t>
  </si>
  <si>
    <t>82042090: --Other interchangeable spanner sockets,with or without handles</t>
  </si>
  <si>
    <t>85311000: Electrical burglar or fire alarms and similar apparatus</t>
  </si>
  <si>
    <t>84311090: --Other parts of machinery of heading no.84.25</t>
  </si>
  <si>
    <t>90314900: Optical instruments and appliances  for measuring or checking, nes</t>
  </si>
  <si>
    <t>72161000: U, I or H sections of iron/steel, hot-rolled..., &lt;80mm high</t>
  </si>
  <si>
    <t>56074900: --Other twine, cordage, rope and cables, of polyethylene or polypropylene nes</t>
  </si>
  <si>
    <t>32089090: --Other paints &amp; varnishes based on synthetic/chemicaly modified natural polymers n.e.s.</t>
  </si>
  <si>
    <t>85167900: ---Other Electro-thermic domestic appliances, nes</t>
  </si>
  <si>
    <t>39249000: -Other household and toilet articles of plastics,</t>
  </si>
  <si>
    <t>85364990: ---Other relays n.e.s.</t>
  </si>
  <si>
    <t>90178000: Instruments for measuring length, for use in the hand, nes</t>
  </si>
  <si>
    <t>84129000: Parts of engines and motors of 8412.10 to 8412.80</t>
  </si>
  <si>
    <t>73089099: Other</t>
  </si>
  <si>
    <t>84381000: Bakery machinery and machinery for making macaroni, spaghetti, etc</t>
  </si>
  <si>
    <t>73129090: Other</t>
  </si>
  <si>
    <t>73079390: --- Other butt welding fittings not elsewhere specified</t>
  </si>
  <si>
    <t>83014090: --Other</t>
  </si>
  <si>
    <t>34011900: --Other Soap and organic surface-active products in bars, etc, nes</t>
  </si>
  <si>
    <t>84145900: --Other fans, nes</t>
  </si>
  <si>
    <t>73069000: Tubes, pipes and hollow profiles, riveted, of iron or steel, nes</t>
  </si>
  <si>
    <t>84241000: Fire extinguishers, whether or not charged</t>
  </si>
  <si>
    <t>73181539: ---Other screws, fully threaded with hexagon heads, (excluding those of stainless steel)</t>
  </si>
  <si>
    <t>42032900: --Other gloves, mittens and mitts for trades, nes, of leather</t>
  </si>
  <si>
    <t>73181542: Screw studding (excluding those of stainless steel and th identifiable for aircraft)</t>
  </si>
  <si>
    <t>84213290: Other</t>
  </si>
  <si>
    <t>90279000: Microtomes, Parts and accessories of instruments for analysis of 90.27</t>
  </si>
  <si>
    <t>95069100: Articles and equipment for general physical exercise, gymnastics or athletics</t>
  </si>
  <si>
    <t>90303300: --Other, instruments for measuring voltage, etc without a recording device</t>
  </si>
  <si>
    <t>36049000: -Other Signalling flares... and other pyrotechnic articles (excl. fireworks)</t>
  </si>
  <si>
    <t>38229000: -- Other</t>
  </si>
  <si>
    <t>73182190: OTHER SPRING WASHERS NOT SPLIT/DOUBLE COILED (non threaded)</t>
  </si>
  <si>
    <t>39191006: Of cellular polyurethane,self-adhesive on both sides,commonly known as double-sided adhe</t>
  </si>
  <si>
    <t>84671100: Pneumatic tools, rotary type, for working in the hand (incl. combined rotary-percussion)</t>
  </si>
  <si>
    <t>83024900: --Other mountings, fittings, etc, for doors, staircases, of base metal</t>
  </si>
  <si>
    <t>35069900: --Other Prepared glues and other prepared adhesives, nes</t>
  </si>
  <si>
    <t>84678990: other tools for working in the hand,pneumatic,hydraulic...n.e.s.</t>
  </si>
  <si>
    <t>84212900: --Other machinery and apparatus for filtering/purifying liquids, nes</t>
  </si>
  <si>
    <t>72162100: L sections of iron/steel, hot-rolled..., &lt;80mm high</t>
  </si>
  <si>
    <t>48183000: Tablecloths and serviettes of paper</t>
  </si>
  <si>
    <t>84314300: Parts for boring or sinking machinery of subheading 8430.41 or 8430.49</t>
  </si>
  <si>
    <t>94059990: ---Other parts of other materials for lamps and lighting fittings n.e.s.</t>
  </si>
  <si>
    <t>85359090: --Other switches, fuses lightning arresters e.t.c. not elsewhere specified</t>
  </si>
  <si>
    <t>38119000: -Other additives other than for lubricating oils, nes</t>
  </si>
  <si>
    <t>38249999: ---- Other</t>
  </si>
  <si>
    <t>22019000: Other unsweetened waters;ice and snow</t>
  </si>
  <si>
    <t>85371090: Other boards,panels,consoles,desks,cabinets and other bases for a voltage not exc. 1000v</t>
  </si>
  <si>
    <t>84672990: Other, Cutters nes</t>
  </si>
  <si>
    <t>42029900: __Other cases and containers, nes, with outer surface of other materials, nes, other</t>
  </si>
  <si>
    <t>90179000: Parts and accessories of drawing/measuring instruments of 90.17</t>
  </si>
  <si>
    <t>48196000: Box files, letter trays, storage boxes, etc, of paper</t>
  </si>
  <si>
    <t>84519090: --Other partsfor machinery for washing,cleaning,wringing,drying,ironing,pressing n.e.s.</t>
  </si>
  <si>
    <t>87083090: --Other brakes</t>
  </si>
  <si>
    <t>82055990: --Other riverting tools for blind riverting;brick bolsters;cold chisels;punches...n.e.s.</t>
  </si>
  <si>
    <t>85340000: Printed circuits</t>
  </si>
  <si>
    <t>33079090: --Other depilatories &amp; other perfumery,toiletery preparations not elsewhere specified</t>
  </si>
  <si>
    <t>73129010: Slings and the like, of rope of dimtr nt excdg 4mm (excldg wire plted,coated copper c</t>
  </si>
  <si>
    <t>48181000: Toilet paper</t>
  </si>
  <si>
    <t>83015000: Clasps and frames with clasps, incorporating locks of base metal</t>
  </si>
  <si>
    <t>85369010: IDENTIFIABLE FOR USE SOLELY OR PRINCIPALLY WITH RADIO,RADAR,TELEVISION</t>
  </si>
  <si>
    <t>72119000: Flat-rolled iron or non-alloy steel, width &lt;600mm; (incl.further worked than rolled)nes</t>
  </si>
  <si>
    <t>85285990: ---Other colour monitors nes</t>
  </si>
  <si>
    <t>90221900: Apparatus based on the use of X-rays, nes</t>
  </si>
  <si>
    <t>85185000: Electric sound amplifier sets</t>
  </si>
  <si>
    <t>59061090: --Other adhesive tape(Excluding electrical insulatig tape&amp;otherfabrics withcellular ...</t>
  </si>
  <si>
    <t>82041220: WRENCHES WITH A LENGTH OF 140MM OR MORE BUT NOT EXCEEDING 310MM (incl. parts, w/not wor)</t>
  </si>
  <si>
    <t>62113290: ...other garments (of cotton)of a value of &lt;275 or more nes</t>
  </si>
  <si>
    <t>39171090: other artificial guts of hardened protein or of cellulosic materials n.e.s.</t>
  </si>
  <si>
    <t>72111400: --other; Flat rolled iron/steel, &gt;=4.75mm thick, not further worked than hot rolled</t>
  </si>
  <si>
    <t>76169990: --- other articles of aluminium of sub-heading 7616.99</t>
  </si>
  <si>
    <t>85392190: Other tungsten halogen n.e.s.</t>
  </si>
  <si>
    <t>39262090: Other articles of apparel and clothing accessories (including gloves) n.e.s.</t>
  </si>
  <si>
    <t>85015390: ---ther AC motors,multi-phase of an output exceeding 750W but not exceeding 75kW n.e.s.</t>
  </si>
  <si>
    <t>39233000: -Carboys, bottles, flasks and similar articles of plastics</t>
  </si>
  <si>
    <t>73181900: --Other threaded articles, nes, of iron or steel</t>
  </si>
  <si>
    <t>85366990: Other lampholders,plugs and sockets n.e.s.</t>
  </si>
  <si>
    <t>73181629: --Other</t>
  </si>
  <si>
    <t>63071000: -Floor-cloths, dish-cloths, dusters and similar cleaning cloths</t>
  </si>
  <si>
    <t>48189000: -Other toilet paper and similar paper nes</t>
  </si>
  <si>
    <t>84433900: --Other printers, copying machinery and facsimile machines, nes</t>
  </si>
  <si>
    <t>85392290: ---Other projector lamps n.e.s.</t>
  </si>
  <si>
    <t>90283000: Electricity meters</t>
  </si>
  <si>
    <t>84718000: Units of automatic data processing machines nes</t>
  </si>
  <si>
    <t>84439900: Other parts and accessories of printing machinery nes</t>
  </si>
  <si>
    <t>48182000: Handkerchiefs and cleansing or facial tissues of paper...</t>
  </si>
  <si>
    <t>73101090: -Other Tanks, casks, drums, cans, boxes and similar containers, for any material</t>
  </si>
  <si>
    <t>21013010: ROASTED CHICORY AND OTHER ROASTED COFFEE SUBSTITUTES</t>
  </si>
  <si>
    <t>32099090: --Other Paints and varnishes In aerosol containers</t>
  </si>
  <si>
    <t>34011100: --Soap and organic surface-active prdcts in bars,for toilet use(incl medicated products)</t>
  </si>
  <si>
    <t>38200000: Anti-freezing preparations and prepared de-icing fluids</t>
  </si>
  <si>
    <t>90049000: Other spectacles, goggles and the like (excl. sunglasses) nes</t>
  </si>
  <si>
    <t>84679990: ---Other parts for hand working tools nes</t>
  </si>
  <si>
    <t>73181690: --- OTHER NUTS NOT FOR USE ON AIRCRAFTS</t>
  </si>
  <si>
    <t>82029900: --Other  saw blades, nes</t>
  </si>
  <si>
    <t>85177900: -Other</t>
  </si>
  <si>
    <t>96122000: Typewriter Ink-pads</t>
  </si>
  <si>
    <t>38249919: --- Other</t>
  </si>
  <si>
    <t>76071100: Aluminium foil of thickness = or &gt; than 0.2mm not backed,Rolled but not further worked</t>
  </si>
  <si>
    <t>83011000: Padlocks of base metal</t>
  </si>
  <si>
    <t>82052090: --Other hammers and sledge hammers n.e.s.</t>
  </si>
  <si>
    <t>84139200: Parts of liquid elevators</t>
  </si>
  <si>
    <t>85446011: For a voltage exceeding 1 kV but not exceeding 33 kV</t>
  </si>
  <si>
    <t>90189000: Instruments and apparatus, nes, for medical, surgical... sciences</t>
  </si>
  <si>
    <t>85364190: ---Other relays for a voltage not exceeding 60v n.e.s.</t>
  </si>
  <si>
    <t>33073000: -Perfumed bath salts and other bath preparations</t>
  </si>
  <si>
    <t>40091200: Tubes,pipes,hoses with fittings</t>
  </si>
  <si>
    <t>82041190: ---Other hand-operated spanners and wrenches:non-adjustable</t>
  </si>
  <si>
    <t>90289000: Parts and accessories of gas, liquid and electricity meters</t>
  </si>
  <si>
    <t>58071000: -Labels badges and similar articles of      woven.</t>
  </si>
  <si>
    <t>85362090: Other automatic circuit breakers n.e.s.</t>
  </si>
  <si>
    <t>27109930: ---Other waste oil</t>
  </si>
  <si>
    <t>85372090: Other board,panels, consoles,desks,cabinets for electric control/distribution n.e.s.</t>
  </si>
  <si>
    <t>29420000: Other organic compounds,nes</t>
  </si>
  <si>
    <t>72149900: Iron/steel bars and rods, hot-rolled, hot-drawn or hot extruded, nes</t>
  </si>
  <si>
    <t>34013000: -Organic surface-active products &amp; preparation for washing the skin,in liquid/cream</t>
  </si>
  <si>
    <t>85049000: Parts of transformers, inductors and static converters</t>
  </si>
  <si>
    <t>69120000: Ceramic tableware... other household articles (excl. porcelain or china)</t>
  </si>
  <si>
    <t>82032090: --Other pliers(including cutting pliers),pincers,tweezers and similar tools</t>
  </si>
  <si>
    <t>62114990: ...Other garments of textile materials nes</t>
  </si>
  <si>
    <t>84818033: Taps, cocks, valves and similar appliances --Diaphragm valves (exc. those made of plasti</t>
  </si>
  <si>
    <t>73084090: other scaffolding,shuttering,propping/pit propping equipment</t>
  </si>
  <si>
    <t>84149070: --Parts for ventilating fans (excl that for fans ID for use w motors vehicles engines)</t>
  </si>
  <si>
    <t>27101201: ---Aviation spirit, as defined in addional note 1(a)</t>
  </si>
  <si>
    <t>04032000: -Yoghurt</t>
  </si>
  <si>
    <t>83082090: --Other tubular or bifurcated rivets not elsewhere specified</t>
  </si>
  <si>
    <t>90258000: Hydrometers, pyrometers, hygrometers, etc, and combinations</t>
  </si>
  <si>
    <t>85393190: ---Other discharge lamps(excluding ultra-violet lamps) n.e.s.</t>
  </si>
  <si>
    <t>38249971: ---- In aerosol containers</t>
  </si>
  <si>
    <t>84836000: Clutches and shaft couplings  (incl. universal joints)</t>
  </si>
  <si>
    <t>61099000: -T-shirts, singlets, etc, of other textiles, nes, knitted or crocheted</t>
  </si>
  <si>
    <t>84213190: ---Other intake air filters for internal combustion engines</t>
  </si>
  <si>
    <t>39199006: Of cellular polyurethane,self-adhesive on both sides,commonly known as double-sided adhe</t>
  </si>
  <si>
    <t>39173990: other tubes,pipes,hoses of plastic not elsewhere specified</t>
  </si>
  <si>
    <t>34039910: Lubricating preparations obtained from bituminous minerals in aerosol containers</t>
  </si>
  <si>
    <t>39269089: Stemming plugs for mining and civil blast holes</t>
  </si>
  <si>
    <t>84195000: Heat exchange units</t>
  </si>
  <si>
    <t>48201000: Registers, account books,order and receipt books, of paper, paperboard</t>
  </si>
  <si>
    <t>82079000: _Other Interchangeable tools for hand or machine-tools, nes</t>
  </si>
  <si>
    <t>84549000: Parts of converters, ladles... casting machines</t>
  </si>
  <si>
    <t>03038900: --Other frozen fish, nes</t>
  </si>
  <si>
    <t>84251100: Pulley tackle and hoists..., powered by electric motor</t>
  </si>
  <si>
    <t>04072190: --Other fresh eggs, of folws of the species Gullus domesticus, nes</t>
  </si>
  <si>
    <t>95062900: Water-skis, surf-boards and other water-sport equipment</t>
  </si>
  <si>
    <t>85363090: Other apparatus for protecting elec. circuits n.e.s.</t>
  </si>
  <si>
    <t>72169900: --other Angles, shapes and sections of iron or non-alloy steel, nes</t>
  </si>
  <si>
    <t>49111090: Other trade advertising material, commercial catologues and the like</t>
  </si>
  <si>
    <t>87149500: Saddles ofcycles</t>
  </si>
  <si>
    <t>28092090: Other</t>
  </si>
  <si>
    <t>39232990: ---Other plastics</t>
  </si>
  <si>
    <t>34059090: --Other polishes and creams n.e.s.</t>
  </si>
  <si>
    <t>84832000: Bearing housings, incorporating ball or roller bearings</t>
  </si>
  <si>
    <t>82075000: Interchangeable tools for drilling, other than for rock drilling</t>
  </si>
  <si>
    <t>73071980: ---Other fittings of cast iron</t>
  </si>
  <si>
    <t>38249981: ---- In aerosol containers</t>
  </si>
  <si>
    <t>21039099: Other</t>
  </si>
  <si>
    <t>73182300: -- Rivets</t>
  </si>
  <si>
    <t>87168090: --Other vehicles, nes</t>
  </si>
  <si>
    <t>02032990: Other meat of swine,fresh,chilled or frozen n.e.s.</t>
  </si>
  <si>
    <t>40093200: tubes,pipes,hoses reinforced /combined only with textile material, with fittings</t>
  </si>
  <si>
    <t>32081000: -Based on polyesters</t>
  </si>
  <si>
    <t>84238900: --Other weighing machinery, nes, of weighing capacity &gt;5000kg</t>
  </si>
  <si>
    <t>28046900: --Other silicon, nes</t>
  </si>
  <si>
    <t>62019000: -- Of other textile materials</t>
  </si>
  <si>
    <t>72254000: -Other hot-rolled steel alloys, uncoiled, &gt;=600mm wide,not further worked</t>
  </si>
  <si>
    <t>72210000: Stainless steel bars &amp; rods, hot-rolled, in irregularly wound coils</t>
  </si>
  <si>
    <t>34039990: Other lubricating preparations obtained from bituminous minerals</t>
  </si>
  <si>
    <t>90200000: Other breathing appliances and gas masks</t>
  </si>
  <si>
    <t>59119090: --Other textile products for technical use, n.e.s</t>
  </si>
  <si>
    <t>63023190: -Of other textile materials embroidered or incorporating appliquÃ© work</t>
  </si>
  <si>
    <t>04069099: ---Other cheese, nes</t>
  </si>
  <si>
    <t>40159000: Articles of apparel and clothing accessories of vulcanized rubber, nes</t>
  </si>
  <si>
    <t>63025190: -Other embroidered or incorporating appliquÃ© work</t>
  </si>
  <si>
    <t>85016190: ---Other AC generators (alternators) n.e.s.</t>
  </si>
  <si>
    <t>68109900: --other articles of cement, concrete or artificial stone, nes</t>
  </si>
  <si>
    <t>29032990: Other</t>
  </si>
  <si>
    <t>83079000: -Flexible tubing of other base metal (excl. iron or steel)</t>
  </si>
  <si>
    <t>82119290: ---Other knives having fixed blades not elsewhere specified</t>
  </si>
  <si>
    <t>76090090: other aluminium tube or pipe fittings(e.g couplings,elbows,sleeves)</t>
  </si>
  <si>
    <t>85439000: Parts of electrical machines/apparatus with individual functions, nes</t>
  </si>
  <si>
    <t>09011290: ---Other coffee not roasted-decaffeinated</t>
  </si>
  <si>
    <t>49059000: -- Other</t>
  </si>
  <si>
    <t>33074910: ---Preparations for perfuming or deodorizing rooms in aerosol containers</t>
  </si>
  <si>
    <t>04052090: --Other Dairy spread</t>
  </si>
  <si>
    <t>19012000: Mixes and doughs for preparation of bakers' wares of 19.05</t>
  </si>
  <si>
    <t>84212330: ---Oil or petrol-filters Suitable F USE W MOTOR VEHICLE ENGINES (INCL MOTORCYCLE ENGINES</t>
  </si>
  <si>
    <t>40169100: Floor coverings and mats of vulcanized rubber, non-cellular</t>
  </si>
  <si>
    <t>39211985: ---OF OTHER ARTIFICIAL RESINS</t>
  </si>
  <si>
    <t>83111010: --Coated electrodes of base metal for electric arc-welding With A Mild Steel Core</t>
  </si>
  <si>
    <t>96039090: --Other hand-operated floor sweepers, mops, feather dusters, etc, nes</t>
  </si>
  <si>
    <t>39232190: -- Other articles for the conveyance or packing of goods: - Of polymers of ethylene</t>
  </si>
  <si>
    <t>34031990: Other</t>
  </si>
  <si>
    <t>48202000: Exercise-books</t>
  </si>
  <si>
    <t>40161090: other articles of cellular rubber not elsewhere specified</t>
  </si>
  <si>
    <t>65061010: ... firemen's helments, headgear identifiable for use by miners and other industrial....</t>
  </si>
  <si>
    <t>72143000: Bars and rods of free-cutting steel, hot-rolled,hot-drawn or hot-extruded...., nes</t>
  </si>
  <si>
    <t>84821000: -Ball bearings</t>
  </si>
  <si>
    <t>82041115: DOUBLE OPEN END, RING AND COMBINATION RING AND OPEN END SPANNERS UPTO 36MM</t>
  </si>
  <si>
    <t>85061090: Other</t>
  </si>
  <si>
    <t>48219000: -Other Paper or paperboard labels of all kinds (excl. printed)</t>
  </si>
  <si>
    <t>39239090: --Other articles for conveyance/packaging of goods of plastic not elsewhere specified</t>
  </si>
  <si>
    <t>83091000: Crown corks of base metal</t>
  </si>
  <si>
    <t>08061000: - Fresh grapes</t>
  </si>
  <si>
    <t>07019000: -Other potatoes, fresh or chilled</t>
  </si>
  <si>
    <t>08081000: - Apples, fresh</t>
  </si>
  <si>
    <t>09041100: Dried pepper (excl. crushed or ground)</t>
  </si>
  <si>
    <t>48191000: Cartons, boxes and cases, of corrugated paper or paperboard</t>
  </si>
  <si>
    <t>85109000: Parts of shavers and hair clippers with self-contained electric motor</t>
  </si>
  <si>
    <t>91052900: Wall clocks (excl. electrically operated)</t>
  </si>
  <si>
    <t>82052010: STEEL HEADED HAMMERS</t>
  </si>
  <si>
    <t>85079000: Parts of electric accumulators (incl. separators)</t>
  </si>
  <si>
    <t>38089491: ---In aerosol containers</t>
  </si>
  <si>
    <t>85437000: -Other electrical machines and apparatus having individual functions n.e.s</t>
  </si>
  <si>
    <t>84796000: Evaporative air coolers</t>
  </si>
  <si>
    <t>38089499: ---Other disinfectants In immediate packings of a content not exc 5KG or in container</t>
  </si>
  <si>
    <t>90251900: Thermometers &amp; pyrometers, not combined with other instruments, not liquid-filled, nes</t>
  </si>
  <si>
    <t>39199050: OF REGENERATED CELLULOSE FILM</t>
  </si>
  <si>
    <t>83016000: Parts of padlocks and locks of base metals</t>
  </si>
  <si>
    <t>64039990: ---Other footwear with rubber...soles, leather uppers, not covering the ankle nes</t>
  </si>
  <si>
    <t>94039900: Other</t>
  </si>
  <si>
    <t>39269043: FACE SHIELDS</t>
  </si>
  <si>
    <t>36010000: Propellent powders</t>
  </si>
  <si>
    <t>08093000: -Peaches, including nectarines, fresh</t>
  </si>
  <si>
    <t>27150090: Other bituminous mixtures based on natural bitumen, etc. nes</t>
  </si>
  <si>
    <t>72085300: Of a thickness of 3mm or more but less than 4,75 mm</t>
  </si>
  <si>
    <t>72288000: Hollow drill bars and rods, of alloy or non-alloy steel</t>
  </si>
  <si>
    <t>28043000: Nitrogen</t>
  </si>
  <si>
    <t>83089090: --Other claps, frames incl parts made up articles of base metal n.e.s.</t>
  </si>
  <si>
    <t>16023990: other prepared or preserved meat,meat offalor blood of poultry of heading 01.05 n.e.s</t>
  </si>
  <si>
    <t>70191390: -- Other</t>
  </si>
  <si>
    <t>62113990: ...other garments of textiles materials nes</t>
  </si>
  <si>
    <t>90173000: Micrometers, calipers and gauges</t>
  </si>
  <si>
    <t>85068090: Other</t>
  </si>
  <si>
    <t>27101249: ---Prepared lubricating oils, in containers holding less than 5 li</t>
  </si>
  <si>
    <t>83021000: Hinges of base metal</t>
  </si>
  <si>
    <t>85181000: Micrphones and stands therefor;</t>
  </si>
  <si>
    <t>30065000: -First-aid boxes and kits</t>
  </si>
  <si>
    <t>73181100: Coach screws of iron or steel</t>
  </si>
  <si>
    <t>08071900: --Other fresh Melons (excling watermelons)</t>
  </si>
  <si>
    <t>49100000: Calendars of any kind, printed, including calendar blocks</t>
  </si>
  <si>
    <t>08044010: --Fresh avocados</t>
  </si>
  <si>
    <t>90251100: Thermometers &amp; pyrometers, not combined with other instruments,liquid,for direct reading</t>
  </si>
  <si>
    <t>83017000: Keys presented separately of base metal</t>
  </si>
  <si>
    <t>28539010: -- Phosphides, whether or not chemically defined (excluding ferrophosphorous)</t>
  </si>
  <si>
    <t>28539090: -- Other</t>
  </si>
  <si>
    <t>96138000: Other Lighters, nes</t>
  </si>
  <si>
    <t>85361000: Fuses, =&lt;1000 V</t>
  </si>
  <si>
    <t>08039010: Bananas, including plantains, fresh or dried: Other: Fresh</t>
  </si>
  <si>
    <t>85285905: ---Other colour monitor, with a screen with no side exceeding 45M</t>
  </si>
  <si>
    <t>95043090: --Other games, coin, banknotes, bank card /disc-operated (excl. bowling alley equipment)</t>
  </si>
  <si>
    <t>85122000: Lighting or visual signalling equipment for motor vehicles</t>
  </si>
  <si>
    <t>76169920: ---STEPS AND LADDERS</t>
  </si>
  <si>
    <t>22011000: Mineral waters and aerated waters, unsweetened</t>
  </si>
  <si>
    <t>82053000: Planes, chisels, gouges and similar cutting tools for working wood</t>
  </si>
  <si>
    <t>21012000: Extracts, essences, concentrates and preparations of tea or mat*</t>
  </si>
  <si>
    <t>76109000: -Other Aluminium structure and parts of structures..., nes</t>
  </si>
  <si>
    <t>62029000: -- Of other textile materials</t>
  </si>
  <si>
    <t>07070000: Cucumbers and gherkins, fresh or chilled</t>
  </si>
  <si>
    <t>85271390: ---Other radio broadcast reception combined w sound recording/reproducing apparatus, nes</t>
  </si>
  <si>
    <t>83111090: --Other coated electrodes of base metal,for electric arc-welding n.e.s.</t>
  </si>
  <si>
    <t>82074090: --Other tools for tapping and threading n.e.s.</t>
  </si>
  <si>
    <t>85098090: --Other Electro-mechanical domestic appliances, nes, with electric motor</t>
  </si>
  <si>
    <t>31025000: -Sodium nitrate</t>
  </si>
  <si>
    <t>07020000: Tomatoes fresh or chilled</t>
  </si>
  <si>
    <t>90071000: -Cinematograghic Cameras</t>
  </si>
  <si>
    <t>69101000: - Ceramic sinks... and other sanitary fixtures, of porcelain or china</t>
  </si>
  <si>
    <t>07099300: --Other Pumkins, Squash &amp; Gourds (Cucurbita spp.), vegetables fresh or chilled</t>
  </si>
  <si>
    <t>90278900: Other</t>
  </si>
  <si>
    <t>84716000: ADP input or output units whether or not containing storage units in same housing</t>
  </si>
  <si>
    <t>64029990: Other</t>
  </si>
  <si>
    <t>82034000: Pipe-cutters, bolt croppers, perforating punches and similar tools</t>
  </si>
  <si>
    <t>84293000: Self-propelled scrapers</t>
  </si>
  <si>
    <t>08043010: --Fresh pineapples</t>
  </si>
  <si>
    <t>90149000: Parts and accessories of instruments and apparatus for navigation</t>
  </si>
  <si>
    <t>08051010: --Fresh Oranges</t>
  </si>
  <si>
    <t>74152900: Non-threaded articles such as rivets, cotters, cotter-pins... of copper</t>
  </si>
  <si>
    <t>38089999: ----Other, containing bromomethane (methyl bromide) or bromochloromethane</t>
  </si>
  <si>
    <t>44151000: Cases, boxes, crates, drums and similar packings of wood; cable-drums</t>
  </si>
  <si>
    <t>70072900: other laminated safety glass, nes</t>
  </si>
  <si>
    <t>73072190: other stainless steel flanges not elsewhere specified</t>
  </si>
  <si>
    <t>22029990: --- Other</t>
  </si>
  <si>
    <t>85051900: --Other permanent magnets and articles becoming permanent magnets (excl. metal)</t>
  </si>
  <si>
    <t>61091000: -T-shirts, singlets and other vests, of cotton, knitted or crocheted</t>
  </si>
  <si>
    <t>90019000: Prisms, mirrors and other optical elements, unmounted, nes</t>
  </si>
  <si>
    <t>83100000: Sign-plates, name-plates, address-plates, &amp; similars pl etc, of base metal excl hdg94.05</t>
  </si>
  <si>
    <t>73158100: --Stud-link of iron or steel</t>
  </si>
  <si>
    <t>39199030: OF POLYMERS OF VINYL CHLORIDE, OF A THICKNESS EXCEEDING 4.75MM</t>
  </si>
  <si>
    <t>40081190: other plates,sheets,strips of cellular rubber not elsewhere specified</t>
  </si>
  <si>
    <t>82054090: --Other screwdrivers n.e.s.</t>
  </si>
  <si>
    <t>07096000: Fruits of genus capiscum or pimenta, fresh or chilled</t>
  </si>
  <si>
    <t>39191030: --OF POLYMERS OF VYNIL CHLORIDE</t>
  </si>
  <si>
    <t>07051900: --Other lettuce, fresh or chilled, (excl. cabbage lettuce)</t>
  </si>
  <si>
    <t>40115000: New pneumatic tyres, of rubber of a kind used on bicycles</t>
  </si>
  <si>
    <t>96121010: Thermal transfer printing ribbons in cartridges</t>
  </si>
  <si>
    <t>83119090: --Other wire,rods,tubes,plates,electrodes and similar prducts including parts n.e.s.</t>
  </si>
  <si>
    <t>56075000: -Of other synthetic fibres of sisal or other textile fibres of the genus agave.</t>
  </si>
  <si>
    <t>44219990: --- Other</t>
  </si>
  <si>
    <t>07142020: -- Sweet potatoes Fresh or chilled</t>
  </si>
  <si>
    <t>73269010: HOSE CLAMPS</t>
  </si>
  <si>
    <t>76101000: Doors, windows and their frames and thresholds, of aluminium</t>
  </si>
  <si>
    <t>48211000: -Paper &amp; paperboard labels of all kinds- Printed</t>
  </si>
  <si>
    <t>34052010: --Polishes, creams and similar preparations for the maintenance in aerosol containers</t>
  </si>
  <si>
    <t>15171090: --Other margarine</t>
  </si>
  <si>
    <t>04029100: Concentrated milk and cream, unsweetened (excl. in solid form)</t>
  </si>
  <si>
    <t>96034000: Paint, distemper, varnish or similar brushes; paint pads and rollers</t>
  </si>
  <si>
    <t>08083000: -Pears</t>
  </si>
  <si>
    <t>28281000: Commercial calcium hypochlorite and other calcium hypochlorites</t>
  </si>
  <si>
    <t>85162990: --Other electric space heating apparatus &amp; electric soil heating apparatus n.e.s.</t>
  </si>
  <si>
    <t>85261000: Radar apparatus</t>
  </si>
  <si>
    <t>85369030: --APPARATUS CONNECTORS; SWITCH COVER PLATES</t>
  </si>
  <si>
    <t>74198090: Other</t>
  </si>
  <si>
    <t>85043400: Transformers, nes, power handling capacity &gt;500kva</t>
  </si>
  <si>
    <t>85441900: --Other winding wire (excl. of copper)</t>
  </si>
  <si>
    <t>09101100: --Ginger, Neither crushed nor ground</t>
  </si>
  <si>
    <t>49019100: Dictionaries and encyclopaedias, and serial instalments thereof</t>
  </si>
  <si>
    <t>39211300: --Cellular plates, strips of polymers of polyurethanes</t>
  </si>
  <si>
    <t>32091010: --Paints and varnishes Based on acrylic or vinyl polymers in aerosol containers</t>
  </si>
  <si>
    <t>87053000: Fire fighting vehicles</t>
  </si>
  <si>
    <t>95072000: Fish-hooks</t>
  </si>
  <si>
    <t>07031000: Onions and shallots, fresh or chilled</t>
  </si>
  <si>
    <t>07032000: Garlic, fresh or chilled</t>
  </si>
  <si>
    <t>08094000: -Plums and sloes, fresh</t>
  </si>
  <si>
    <t>39201090: -Other plates, sheets, film, foil and strip, of plastics, non-cellular of polymers ..</t>
  </si>
  <si>
    <t>84818031: --OTHER BUTTERFLY VALVES (excluding those of plastics)</t>
  </si>
  <si>
    <t>83040000: Filing cabinets, card-index cabinets... or desk equipment of base metal</t>
  </si>
  <si>
    <t>39189090: other floor coverings of other plastic not elsewhere specified</t>
  </si>
  <si>
    <t>28048000: Arsenic</t>
  </si>
  <si>
    <t>07104000: Sweet corn, frozen</t>
  </si>
  <si>
    <t>08071100: Watermelons, fresh</t>
  </si>
  <si>
    <t>07061000: Carrots and turnips, fresh or chilled</t>
  </si>
  <si>
    <t>73145000: Expanded metal of iron or steel</t>
  </si>
  <si>
    <t>34052090: --Other polishes, creams and similar preparations for the maintenance in aerosol cont</t>
  </si>
  <si>
    <t>63079090: --other made up articles</t>
  </si>
  <si>
    <t>38085921: --Insecticides (excluding that containing camphechlor (ISO) (toxaphene)). in aerosol con</t>
  </si>
  <si>
    <t>94054100: Photovoltaic, designed for use solely with light-emitting diode (LED) light sources</t>
  </si>
  <si>
    <t>38140091: Chemicals containing carbon tetrachloride, bromochloromethane in aerosol containers</t>
  </si>
  <si>
    <t>72165000: Angles, shapes and sections of iron/steel, not further worked than hot-rolled....</t>
  </si>
  <si>
    <t>91139000: Watch straps, bands and bracelets, and parts thereof, nes</t>
  </si>
  <si>
    <t>61071100: --Men's or boys' underpants and briefs of cotton, knitted or crocheted</t>
  </si>
  <si>
    <t>82057090: --Other vices,clamps and the like n.e.s.</t>
  </si>
  <si>
    <t>85131000: Portable electric lamps worked by dry batteries, accumulators, magnetos</t>
  </si>
  <si>
    <t>33072090: --Other pre-shave, shaving or after-shave preparations in aerosol containers</t>
  </si>
  <si>
    <t>73181541: ---Bolts screw and screw studding (excl those of stainless steel &amp; those ident for aircr</t>
  </si>
  <si>
    <t>83081000: Hooks, eyes and eyelets of base metal</t>
  </si>
  <si>
    <t>34053000: -Polishes and similar preparations for coachwork (excl. metal polishes)</t>
  </si>
  <si>
    <t>74122080: other copper alloy fittings for use with pipe or tube of inside diameter &lt; 12.7mm</t>
  </si>
  <si>
    <t>73209000: -Other Springs, nes, of iron or steel</t>
  </si>
  <si>
    <t>38085210: ---In aerosol containers</t>
  </si>
  <si>
    <t>49019900: -Other printed books,brochures, leaflets &amp; similar printed matter,in or not in single s</t>
  </si>
  <si>
    <t>85469000: --Other electrical insulators (excl. of glass or ceramics)</t>
  </si>
  <si>
    <t>07094000: Celery, fresh or chilled</t>
  </si>
  <si>
    <t>72249000: -other Semi-finished products, of alloy steel (excl. stainless)nes</t>
  </si>
  <si>
    <t>68101100: --Building blocks and bricks whether or not reinforced.</t>
  </si>
  <si>
    <t>07049000: -Other white and red cabbages, kohlrabi, kale...etc, fresh or chilled</t>
  </si>
  <si>
    <t>08072000: Papaws (papayas), fresh</t>
  </si>
  <si>
    <t>42034000: Clothing accessories of leather or composition leather, nes</t>
  </si>
  <si>
    <t>40103200: endless transmission belts of trapezoidal cross-sec(excluding V Ribbed) &gt; 60cm &lt; 180cm</t>
  </si>
  <si>
    <t>61159900: --Other panty hose and tights etc. of other textile material</t>
  </si>
  <si>
    <t>32099010: ----Other Paints and varnishes In aerosol containers</t>
  </si>
  <si>
    <t>38099300: -Finishing agents, etc, of a kind used in the leather or like industries nes</t>
  </si>
  <si>
    <t>85395100: Light-emitting diode (LED) modules</t>
  </si>
  <si>
    <t>48026990: --- Other paper and paperboard of which more than 10% by mass...nes</t>
  </si>
  <si>
    <t>56031410: ---Impregnated,coated, covered or laminated with plastics</t>
  </si>
  <si>
    <t>96110000: Date, sealing or numbering stamps, etc, for use in the hand</t>
  </si>
  <si>
    <t>39191090: --OTHER SELF ADHESIVE PLATES - IN ROLLS OF A WIDTH NOT EXCEE. 20CM</t>
  </si>
  <si>
    <t>94055000: Non-electrical luminaries and lighting fittings</t>
  </si>
  <si>
    <t>96035090: --Other brushes constituting parts of machines,appliances,vehicles n.e.s.</t>
  </si>
  <si>
    <t>84219966: ---Other parts FOR FILTERS SUITABLE FOR USE WITH MOTOR VEHICLE (INCL MOTOTRCYCLE....</t>
  </si>
  <si>
    <t>85235100: --Solid-state non-volatile storage devices (Flash disk, memorystick)</t>
  </si>
  <si>
    <t>34012000: -Soap in other forms</t>
  </si>
  <si>
    <t>38089119: ----Other containing bromomethane (methyl bromide) or bromochloromethane</t>
  </si>
  <si>
    <t>56012900: --Other wadding and articles of wadding, nes</t>
  </si>
  <si>
    <t>61159400: --Of wool or fine animal hair of womens full-lenght or knee-lenght.</t>
  </si>
  <si>
    <t>39173190: OTHER   flexible plastic tubes,pipes, hoses with minimum burst pressure of 27.6mpa n.e.s</t>
  </si>
  <si>
    <t>08055010: --Fresh lemons(citrus lomon, citrus limonum) and limes (citrus aurantifolia, citrus lati</t>
  </si>
  <si>
    <t>85129000: Parts of vehicle lighting/signalling, etc, equipment of 85.12</t>
  </si>
  <si>
    <t>73181526: SOCKET SCREWS</t>
  </si>
  <si>
    <t>82042040: WITH A DRIVE OF 9 MM OR MORE BUT NOT EXCEEDING 21 MM</t>
  </si>
  <si>
    <t>09109900: --Other spices, nes</t>
  </si>
  <si>
    <t>73231000: Iron or steel wool, pot scourers, scouring or polishing pads, gloves</t>
  </si>
  <si>
    <t>40151200: -- Of a kind used for medical, surgical, dental or veterinary purposes</t>
  </si>
  <si>
    <t>73182400: -- Cotters and cotter-pins</t>
  </si>
  <si>
    <t>30049099: Other</t>
  </si>
  <si>
    <t>35069100: --Adhesives based on polymers of heading 39.01 to 39.13 or on rubber</t>
  </si>
  <si>
    <t>07039000: Leeks and other alliaceous vegetables, nes</t>
  </si>
  <si>
    <t>40169510: IDENTIFIABLE AS INTEGRAL OF INDUSTRIAL MACHINERY</t>
  </si>
  <si>
    <t>39269027: WASHERS</t>
  </si>
  <si>
    <t>39199005: OF SILICONES</t>
  </si>
  <si>
    <t>84314100: Buckets, shovels, grabs and grips of machinery of 84.26, 84.29 and 84.30</t>
  </si>
  <si>
    <t>38085935: --- Other fungicides, not in aerosol containers</t>
  </si>
  <si>
    <t>85479000: --Other insulating fittings, nes, for electrical machines...; conduit tubing...</t>
  </si>
  <si>
    <t>96190099: - Other</t>
  </si>
  <si>
    <t>BRIC+</t>
  </si>
  <si>
    <t>Table 1: June 2025 Revisions</t>
  </si>
  <si>
    <t>Trade through Luderitz</t>
  </si>
  <si>
    <t>15:Animal or vegetable fats and oils and their cleavage products</t>
  </si>
  <si>
    <t>Table 1: June 2024 Revisions by Value (N$ m)</t>
  </si>
  <si>
    <t>682: Copper and Articles of 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</si>
</sst>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_(* #,##0.000_);_(* \(#,##0.000\);_(* &quot;-&quot;??_);_(@_)"/>
    <numFmt numFmtId="173" formatCode="0.0"/>
    <numFmt numFmtId="174" formatCode="_-* #,##0.0_-;\-* #,##0.0_-;_-* &quot;-&quot;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92D050"/>
      <name val="Arial"/>
      <family val="2"/>
    </font>
    <font>
      <b/>
      <u/>
      <sz val="10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0"/>
      <name val="Arial"/>
      <family val="2"/>
    </font>
    <font>
      <b/>
      <sz val="10"/>
      <color theme="1" tint="4.9989318521683403E-2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2" tint="-0.89999084444715716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thin">
        <color indexed="64"/>
      </left>
      <right/>
      <top/>
      <bottom style="thin">
        <color theme="4"/>
      </bottom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248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47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169" fontId="5" fillId="0" borderId="4" xfId="1" applyNumberFormat="1" applyFont="1" applyBorder="1"/>
    <xf numFmtId="0" fontId="5" fillId="0" borderId="16" xfId="0" applyFont="1" applyBorder="1"/>
    <xf numFmtId="0" fontId="6" fillId="4" borderId="2" xfId="0" applyFont="1" applyFill="1" applyBorder="1"/>
    <xf numFmtId="169" fontId="5" fillId="0" borderId="4" xfId="1" applyNumberFormat="1" applyFont="1" applyBorder="1" applyAlignment="1">
      <alignment horizontal="right"/>
    </xf>
    <xf numFmtId="0" fontId="9" fillId="0" borderId="0" xfId="282" applyFont="1"/>
    <xf numFmtId="0" fontId="6" fillId="0" borderId="0" xfId="0" applyFont="1" applyAlignment="1">
      <alignment horizontal="center"/>
    </xf>
    <xf numFmtId="166" fontId="5" fillId="0" borderId="0" xfId="284" applyNumberFormat="1" applyFont="1" applyBorder="1"/>
    <xf numFmtId="166" fontId="5" fillId="0" borderId="0" xfId="284" applyNumberFormat="1" applyFont="1"/>
    <xf numFmtId="0" fontId="8" fillId="0" borderId="0" xfId="17" applyFont="1"/>
    <xf numFmtId="0" fontId="5" fillId="0" borderId="0" xfId="10" applyFont="1"/>
    <xf numFmtId="0" fontId="6" fillId="4" borderId="4" xfId="0" applyFont="1" applyFill="1" applyBorder="1"/>
    <xf numFmtId="167" fontId="5" fillId="0" borderId="0" xfId="280" applyNumberFormat="1" applyFont="1"/>
    <xf numFmtId="0" fontId="5" fillId="0" borderId="0" xfId="17" applyFont="1"/>
    <xf numFmtId="164" fontId="5" fillId="0" borderId="0" xfId="10" applyNumberFormat="1" applyFont="1"/>
    <xf numFmtId="166" fontId="5" fillId="0" borderId="0" xfId="10" applyNumberFormat="1" applyFont="1"/>
    <xf numFmtId="3" fontId="5" fillId="0" borderId="0" xfId="0" applyNumberFormat="1" applyFont="1"/>
    <xf numFmtId="0" fontId="6" fillId="0" borderId="0" xfId="10" applyFont="1"/>
    <xf numFmtId="0" fontId="6" fillId="0" borderId="0" xfId="0" applyFont="1" applyAlignment="1">
      <alignment vertical="center"/>
    </xf>
    <xf numFmtId="0" fontId="6" fillId="4" borderId="2" xfId="0" applyFont="1" applyFill="1" applyBorder="1" applyAlignment="1">
      <alignment vertical="center"/>
    </xf>
    <xf numFmtId="167" fontId="5" fillId="0" borderId="0" xfId="280" applyNumberFormat="1" applyFont="1" applyBorder="1"/>
    <xf numFmtId="0" fontId="6" fillId="0" borderId="16" xfId="0" applyFont="1" applyBorder="1"/>
    <xf numFmtId="169" fontId="5" fillId="0" borderId="4" xfId="1" applyNumberFormat="1" applyFont="1" applyFill="1" applyBorder="1" applyAlignment="1">
      <alignment horizontal="right"/>
    </xf>
    <xf numFmtId="0" fontId="5" fillId="0" borderId="0" xfId="0" applyFont="1" applyAlignment="1">
      <alignment wrapText="1"/>
    </xf>
    <xf numFmtId="0" fontId="8" fillId="0" borderId="0" xfId="0" applyFont="1"/>
    <xf numFmtId="0" fontId="6" fillId="4" borderId="1" xfId="0" applyFont="1" applyFill="1" applyBorder="1" applyAlignment="1">
      <alignment horizontal="center" vertical="center"/>
    </xf>
    <xf numFmtId="167" fontId="5" fillId="0" borderId="0" xfId="0" applyNumberFormat="1" applyFont="1"/>
    <xf numFmtId="166" fontId="5" fillId="0" borderId="0" xfId="0" applyNumberFormat="1" applyFont="1"/>
    <xf numFmtId="43" fontId="5" fillId="0" borderId="0" xfId="0" applyNumberFormat="1" applyFont="1"/>
    <xf numFmtId="169" fontId="5" fillId="0" borderId="0" xfId="1" applyNumberFormat="1" applyFont="1"/>
    <xf numFmtId="43" fontId="5" fillId="0" borderId="0" xfId="1" applyFont="1"/>
    <xf numFmtId="0" fontId="9" fillId="0" borderId="0" xfId="282" applyFont="1" applyFill="1" applyAlignment="1"/>
    <xf numFmtId="17" fontId="5" fillId="0" borderId="0" xfId="0" applyNumberFormat="1" applyFont="1"/>
    <xf numFmtId="169" fontId="5" fillId="0" borderId="4" xfId="0" applyNumberFormat="1" applyFont="1" applyBorder="1" applyAlignment="1">
      <alignment horizontal="right"/>
    </xf>
    <xf numFmtId="169" fontId="5" fillId="0" borderId="14" xfId="0" applyNumberFormat="1" applyFont="1" applyBorder="1" applyAlignment="1">
      <alignment horizontal="right"/>
    </xf>
    <xf numFmtId="165" fontId="6" fillId="0" borderId="0" xfId="1" applyNumberFormat="1" applyFont="1"/>
    <xf numFmtId="165" fontId="11" fillId="0" borderId="0" xfId="1" applyNumberFormat="1" applyFont="1"/>
    <xf numFmtId="165" fontId="6" fillId="0" borderId="0" xfId="1" applyNumberFormat="1" applyFont="1" applyBorder="1"/>
    <xf numFmtId="165" fontId="12" fillId="0" borderId="0" xfId="1" applyNumberFormat="1" applyFont="1"/>
    <xf numFmtId="165" fontId="5" fillId="0" borderId="0" xfId="2783" applyNumberFormat="1" applyFont="1"/>
    <xf numFmtId="169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8" fillId="0" borderId="0" xfId="1" applyNumberFormat="1" applyFont="1"/>
    <xf numFmtId="0" fontId="9" fillId="0" borderId="0" xfId="282" applyFont="1" applyFill="1"/>
    <xf numFmtId="169" fontId="5" fillId="0" borderId="0" xfId="2734" applyNumberFormat="1" applyFont="1" applyFill="1" applyBorder="1"/>
    <xf numFmtId="167" fontId="5" fillId="0" borderId="0" xfId="280" applyNumberFormat="1" applyFont="1" applyFill="1" applyBorder="1"/>
    <xf numFmtId="169" fontId="6" fillId="0" borderId="1" xfId="1" applyNumberFormat="1" applyFont="1" applyBorder="1"/>
    <xf numFmtId="165" fontId="5" fillId="0" borderId="0" xfId="10" applyNumberFormat="1" applyFont="1"/>
    <xf numFmtId="168" fontId="5" fillId="0" borderId="0" xfId="10" applyNumberFormat="1" applyFont="1"/>
    <xf numFmtId="164" fontId="5" fillId="0" borderId="0" xfId="284" applyFont="1"/>
    <xf numFmtId="0" fontId="5" fillId="0" borderId="0" xfId="0" applyFont="1" applyAlignment="1">
      <alignment horizontal="center" vertical="center"/>
    </xf>
    <xf numFmtId="165" fontId="5" fillId="0" borderId="0" xfId="2803" applyNumberFormat="1" applyFont="1" applyFill="1" applyBorder="1"/>
    <xf numFmtId="49" fontId="5" fillId="0" borderId="0" xfId="280" applyNumberFormat="1" applyFont="1"/>
    <xf numFmtId="165" fontId="7" fillId="0" borderId="0" xfId="1" applyNumberFormat="1" applyFont="1"/>
    <xf numFmtId="0" fontId="6" fillId="0" borderId="0" xfId="0" applyFont="1" applyAlignment="1">
      <alignment vertical="top"/>
    </xf>
    <xf numFmtId="166" fontId="5" fillId="0" borderId="0" xfId="1" applyNumberFormat="1" applyFont="1"/>
    <xf numFmtId="0" fontId="9" fillId="0" borderId="0" xfId="282" applyFont="1" applyFill="1" applyBorder="1" applyAlignment="1"/>
    <xf numFmtId="0" fontId="9" fillId="0" borderId="0" xfId="282" applyFont="1" applyAlignment="1"/>
    <xf numFmtId="4" fontId="5" fillId="0" borderId="0" xfId="0" applyNumberFormat="1" applyFont="1"/>
    <xf numFmtId="165" fontId="5" fillId="0" borderId="0" xfId="1" applyNumberFormat="1" applyFont="1" applyBorder="1"/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4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6" fillId="0" borderId="1" xfId="0" applyFont="1" applyBorder="1"/>
    <xf numFmtId="169" fontId="5" fillId="0" borderId="14" xfId="1" applyNumberFormat="1" applyFont="1" applyFill="1" applyBorder="1" applyAlignment="1">
      <alignment horizontal="right"/>
    </xf>
    <xf numFmtId="165" fontId="8" fillId="4" borderId="8" xfId="1" applyNumberFormat="1" applyFont="1" applyFill="1" applyBorder="1"/>
    <xf numFmtId="0" fontId="8" fillId="4" borderId="8" xfId="0" applyFont="1" applyFill="1" applyBorder="1"/>
    <xf numFmtId="165" fontId="6" fillId="0" borderId="0" xfId="0" applyNumberFormat="1" applyFont="1" applyAlignment="1">
      <alignment horizontal="right"/>
    </xf>
    <xf numFmtId="165" fontId="6" fillId="0" borderId="0" xfId="2773" applyNumberFormat="1" applyFont="1" applyBorder="1"/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7" fontId="5" fillId="0" borderId="4" xfId="280" applyNumberFormat="1" applyFont="1" applyFill="1" applyBorder="1" applyAlignment="1">
      <alignment horizontal="right"/>
    </xf>
    <xf numFmtId="0" fontId="6" fillId="0" borderId="5" xfId="0" applyFont="1" applyBorder="1"/>
    <xf numFmtId="0" fontId="8" fillId="4" borderId="2" xfId="0" applyFont="1" applyFill="1" applyBorder="1"/>
    <xf numFmtId="166" fontId="7" fillId="0" borderId="0" xfId="284" applyNumberFormat="1" applyFont="1"/>
    <xf numFmtId="169" fontId="7" fillId="0" borderId="4" xfId="1" applyNumberFormat="1" applyFont="1" applyFill="1" applyBorder="1"/>
    <xf numFmtId="165" fontId="5" fillId="0" borderId="0" xfId="1" applyNumberFormat="1" applyFont="1" applyFill="1" applyBorder="1"/>
    <xf numFmtId="169" fontId="8" fillId="4" borderId="8" xfId="1" applyNumberFormat="1" applyFont="1" applyFill="1" applyBorder="1"/>
    <xf numFmtId="167" fontId="7" fillId="0" borderId="0" xfId="280" applyNumberFormat="1" applyFont="1" applyBorder="1"/>
    <xf numFmtId="0" fontId="8" fillId="7" borderId="8" xfId="0" applyFont="1" applyFill="1" applyBorder="1"/>
    <xf numFmtId="0" fontId="8" fillId="5" borderId="1" xfId="0" applyFont="1" applyFill="1" applyBorder="1" applyAlignment="1">
      <alignment vertical="top" wrapText="1"/>
    </xf>
    <xf numFmtId="165" fontId="6" fillId="0" borderId="0" xfId="1" applyNumberFormat="1" applyFont="1" applyFill="1" applyBorder="1"/>
    <xf numFmtId="169" fontId="8" fillId="0" borderId="3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vertical="top"/>
    </xf>
    <xf numFmtId="169" fontId="7" fillId="0" borderId="14" xfId="1" applyNumberFormat="1" applyFont="1" applyFill="1" applyBorder="1"/>
    <xf numFmtId="171" fontId="8" fillId="4" borderId="2" xfId="0" applyNumberFormat="1" applyFont="1" applyFill="1" applyBorder="1"/>
    <xf numFmtId="0" fontId="18" fillId="3" borderId="0" xfId="282" applyFont="1" applyFill="1"/>
    <xf numFmtId="0" fontId="19" fillId="3" borderId="0" xfId="282" applyFont="1" applyFill="1"/>
    <xf numFmtId="165" fontId="8" fillId="0" borderId="16" xfId="1" applyNumberFormat="1" applyFont="1" applyFill="1" applyBorder="1"/>
    <xf numFmtId="169" fontId="6" fillId="0" borderId="0" xfId="1" applyNumberFormat="1" applyFont="1"/>
    <xf numFmtId="169" fontId="6" fillId="0" borderId="3" xfId="1" applyNumberFormat="1" applyFont="1" applyBorder="1"/>
    <xf numFmtId="0" fontId="8" fillId="0" borderId="0" xfId="10" applyFont="1"/>
    <xf numFmtId="165" fontId="7" fillId="6" borderId="4" xfId="1" applyNumberFormat="1" applyFont="1" applyFill="1" applyBorder="1" applyAlignment="1">
      <alignment vertical="top"/>
    </xf>
    <xf numFmtId="165" fontId="7" fillId="0" borderId="3" xfId="1" applyNumberFormat="1" applyFont="1" applyBorder="1" applyAlignment="1">
      <alignment vertical="top"/>
    </xf>
    <xf numFmtId="165" fontId="5" fillId="0" borderId="0" xfId="2783" applyNumberFormat="1" applyFont="1" applyAlignment="1"/>
    <xf numFmtId="166" fontId="8" fillId="0" borderId="2" xfId="0" applyNumberFormat="1" applyFont="1" applyBorder="1"/>
    <xf numFmtId="165" fontId="8" fillId="0" borderId="2" xfId="1" applyNumberFormat="1" applyFont="1" applyFill="1" applyBorder="1"/>
    <xf numFmtId="169" fontId="5" fillId="0" borderId="4" xfId="1" applyNumberFormat="1" applyFont="1" applyFill="1" applyBorder="1"/>
    <xf numFmtId="0" fontId="8" fillId="0" borderId="16" xfId="0" applyFont="1" applyBorder="1"/>
    <xf numFmtId="165" fontId="11" fillId="0" borderId="0" xfId="1" applyNumberFormat="1" applyFont="1" applyBorder="1"/>
    <xf numFmtId="0" fontId="5" fillId="0" borderId="4" xfId="0" applyFont="1" applyBorder="1"/>
    <xf numFmtId="169" fontId="6" fillId="6" borderId="1" xfId="5608" applyNumberFormat="1" applyFont="1" applyFill="1" applyBorder="1"/>
    <xf numFmtId="0" fontId="7" fillId="0" borderId="0" xfId="0" applyFont="1" applyAlignment="1">
      <alignment vertical="top"/>
    </xf>
    <xf numFmtId="0" fontId="16" fillId="0" borderId="0" xfId="282" applyFont="1" applyAlignment="1">
      <alignment wrapText="1"/>
    </xf>
    <xf numFmtId="165" fontId="13" fillId="0" borderId="0" xfId="1" applyNumberFormat="1" applyFont="1" applyFill="1" applyAlignment="1">
      <alignment vertical="top"/>
    </xf>
    <xf numFmtId="0" fontId="8" fillId="5" borderId="1" xfId="0" applyFont="1" applyFill="1" applyBorder="1" applyAlignment="1">
      <alignment horizontal="center" vertical="top" wrapText="1"/>
    </xf>
    <xf numFmtId="165" fontId="7" fillId="0" borderId="0" xfId="1" applyNumberFormat="1" applyFont="1" applyAlignment="1">
      <alignment vertical="top" wrapText="1"/>
    </xf>
    <xf numFmtId="0" fontId="7" fillId="0" borderId="0" xfId="0" applyFont="1" applyAlignment="1">
      <alignment wrapText="1"/>
    </xf>
    <xf numFmtId="0" fontId="7" fillId="0" borderId="1" xfId="0" applyFont="1" applyBorder="1" applyAlignment="1">
      <alignment vertical="top"/>
    </xf>
    <xf numFmtId="167" fontId="7" fillId="0" borderId="1" xfId="280" applyNumberFormat="1" applyFont="1" applyBorder="1" applyAlignment="1"/>
    <xf numFmtId="0" fontId="8" fillId="5" borderId="1" xfId="0" applyFont="1" applyFill="1" applyBorder="1" applyAlignment="1">
      <alignment vertical="top"/>
    </xf>
    <xf numFmtId="167" fontId="8" fillId="5" borderId="1" xfId="280" applyNumberFormat="1" applyFont="1" applyFill="1" applyBorder="1" applyAlignment="1"/>
    <xf numFmtId="0" fontId="8" fillId="0" borderId="0" xfId="0" applyFont="1" applyAlignment="1">
      <alignment vertical="top"/>
    </xf>
    <xf numFmtId="3" fontId="8" fillId="0" borderId="0" xfId="0" applyNumberFormat="1" applyFont="1"/>
    <xf numFmtId="4" fontId="8" fillId="0" borderId="0" xfId="0" applyNumberFormat="1" applyFont="1"/>
    <xf numFmtId="9" fontId="8" fillId="0" borderId="0" xfId="280" applyFont="1" applyFill="1" applyBorder="1" applyAlignment="1"/>
    <xf numFmtId="165" fontId="7" fillId="0" borderId="0" xfId="0" applyNumberFormat="1" applyFont="1" applyAlignment="1">
      <alignment wrapText="1"/>
    </xf>
    <xf numFmtId="165" fontId="7" fillId="0" borderId="0" xfId="0" applyNumberFormat="1" applyFont="1" applyAlignment="1">
      <alignment vertical="top" wrapText="1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8" fillId="0" borderId="0" xfId="0" applyNumberFormat="1" applyFont="1"/>
    <xf numFmtId="165" fontId="7" fillId="0" borderId="0" xfId="1" applyNumberFormat="1" applyFont="1" applyBorder="1"/>
    <xf numFmtId="0" fontId="16" fillId="0" borderId="0" xfId="282" applyFont="1"/>
    <xf numFmtId="169" fontId="7" fillId="0" borderId="0" xfId="0" applyNumberFormat="1" applyFont="1"/>
    <xf numFmtId="165" fontId="7" fillId="0" borderId="0" xfId="2757" applyNumberFormat="1" applyFont="1"/>
    <xf numFmtId="0" fontId="7" fillId="0" borderId="16" xfId="0" applyFont="1" applyBorder="1"/>
    <xf numFmtId="0" fontId="8" fillId="0" borderId="0" xfId="0" applyFont="1" applyAlignment="1">
      <alignment horizontal="left"/>
    </xf>
    <xf numFmtId="0" fontId="8" fillId="5" borderId="8" xfId="0" applyFont="1" applyFill="1" applyBorder="1" applyAlignment="1">
      <alignment vertical="top" wrapText="1"/>
    </xf>
    <xf numFmtId="169" fontId="5" fillId="0" borderId="3" xfId="1" applyNumberFormat="1" applyFont="1" applyFill="1" applyBorder="1"/>
    <xf numFmtId="169" fontId="5" fillId="0" borderId="2" xfId="1" applyNumberFormat="1" applyFont="1" applyFill="1" applyBorder="1"/>
    <xf numFmtId="169" fontId="5" fillId="0" borderId="2" xfId="1" applyNumberFormat="1" applyFont="1" applyBorder="1"/>
    <xf numFmtId="165" fontId="7" fillId="0" borderId="0" xfId="11238" applyNumberFormat="1" applyFont="1" applyBorder="1"/>
    <xf numFmtId="0" fontId="5" fillId="2" borderId="0" xfId="0" applyFont="1" applyFill="1"/>
    <xf numFmtId="17" fontId="8" fillId="4" borderId="1" xfId="0" applyNumberFormat="1" applyFont="1" applyFill="1" applyBorder="1"/>
    <xf numFmtId="171" fontId="8" fillId="4" borderId="1" xfId="0" applyNumberFormat="1" applyFont="1" applyFill="1" applyBorder="1"/>
    <xf numFmtId="0" fontId="7" fillId="2" borderId="0" xfId="0" applyFont="1" applyFill="1"/>
    <xf numFmtId="166" fontId="6" fillId="0" borderId="14" xfId="284" applyNumberFormat="1" applyFont="1" applyBorder="1"/>
    <xf numFmtId="166" fontId="6" fillId="0" borderId="4" xfId="284" applyNumberFormat="1" applyFont="1" applyBorder="1"/>
    <xf numFmtId="0" fontId="7" fillId="0" borderId="0" xfId="0" applyFont="1" applyAlignment="1">
      <alignment vertical="center"/>
    </xf>
    <xf numFmtId="165" fontId="5" fillId="0" borderId="0" xfId="2783" applyNumberFormat="1" applyFont="1" applyAlignment="1">
      <alignment wrapText="1"/>
    </xf>
    <xf numFmtId="167" fontId="7" fillId="0" borderId="0" xfId="280" applyNumberFormat="1" applyFont="1"/>
    <xf numFmtId="4" fontId="5" fillId="0" borderId="0" xfId="280" applyNumberFormat="1" applyFont="1"/>
    <xf numFmtId="0" fontId="18" fillId="3" borderId="0" xfId="282" quotePrefix="1" applyFont="1" applyFill="1"/>
    <xf numFmtId="169" fontId="7" fillId="0" borderId="2" xfId="1" applyNumberFormat="1" applyFont="1" applyBorder="1"/>
    <xf numFmtId="169" fontId="8" fillId="0" borderId="0" xfId="1" applyNumberFormat="1" applyFont="1"/>
    <xf numFmtId="169" fontId="8" fillId="7" borderId="8" xfId="1" applyNumberFormat="1" applyFont="1" applyFill="1" applyBorder="1"/>
    <xf numFmtId="169" fontId="7" fillId="0" borderId="0" xfId="1" applyNumberFormat="1" applyFont="1"/>
    <xf numFmtId="169" fontId="8" fillId="0" borderId="6" xfId="1" applyNumberFormat="1" applyFont="1" applyBorder="1" applyAlignment="1">
      <alignment horizontal="left"/>
    </xf>
    <xf numFmtId="169" fontId="8" fillId="0" borderId="2" xfId="1" applyNumberFormat="1" applyFont="1" applyBorder="1" applyAlignment="1">
      <alignment horizontal="right"/>
    </xf>
    <xf numFmtId="169" fontId="7" fillId="0" borderId="0" xfId="1" applyNumberFormat="1" applyFont="1" applyAlignment="1">
      <alignment wrapText="1"/>
    </xf>
    <xf numFmtId="169" fontId="7" fillId="0" borderId="0" xfId="1" applyNumberFormat="1" applyFont="1" applyAlignment="1">
      <alignment horizontal="right"/>
    </xf>
    <xf numFmtId="169" fontId="8" fillId="0" borderId="3" xfId="1" applyNumberFormat="1" applyFont="1" applyBorder="1"/>
    <xf numFmtId="169" fontId="6" fillId="0" borderId="0" xfId="1" applyNumberFormat="1" applyFont="1" applyAlignment="1">
      <alignment vertical="top" wrapText="1"/>
    </xf>
    <xf numFmtId="169" fontId="5" fillId="0" borderId="0" xfId="1" applyNumberFormat="1" applyFont="1" applyAlignment="1">
      <alignment horizontal="left"/>
    </xf>
    <xf numFmtId="165" fontId="7" fillId="0" borderId="1" xfId="1" applyNumberFormat="1" applyFont="1" applyBorder="1"/>
    <xf numFmtId="165" fontId="8" fillId="4" borderId="2" xfId="1" applyNumberFormat="1" applyFont="1" applyFill="1" applyBorder="1" applyAlignment="1">
      <alignment vertical="center"/>
    </xf>
    <xf numFmtId="0" fontId="6" fillId="4" borderId="2" xfId="0" applyFont="1" applyFill="1" applyBorder="1" applyAlignment="1">
      <alignment horizontal="center" vertical="center"/>
    </xf>
    <xf numFmtId="169" fontId="5" fillId="0" borderId="0" xfId="1" applyNumberFormat="1" applyFont="1" applyFill="1" applyBorder="1"/>
    <xf numFmtId="165" fontId="8" fillId="0" borderId="4" xfId="0" applyNumberFormat="1" applyFont="1" applyBorder="1"/>
    <xf numFmtId="165" fontId="8" fillId="0" borderId="4" xfId="2795" applyNumberFormat="1" applyFont="1" applyFill="1" applyBorder="1" applyAlignment="1"/>
    <xf numFmtId="0" fontId="8" fillId="0" borderId="4" xfId="0" applyFont="1" applyBorder="1"/>
    <xf numFmtId="165" fontId="8" fillId="6" borderId="3" xfId="2795" applyNumberFormat="1" applyFont="1" applyFill="1" applyBorder="1" applyAlignment="1">
      <alignment vertical="top"/>
    </xf>
    <xf numFmtId="165" fontId="8" fillId="6" borderId="3" xfId="2795" applyNumberFormat="1" applyFont="1" applyFill="1" applyBorder="1" applyAlignment="1"/>
    <xf numFmtId="165" fontId="8" fillId="0" borderId="3" xfId="2" applyNumberFormat="1" applyFont="1" applyFill="1" applyBorder="1"/>
    <xf numFmtId="0" fontId="8" fillId="0" borderId="3" xfId="0" applyFont="1" applyBorder="1"/>
    <xf numFmtId="0" fontId="8" fillId="7" borderId="9" xfId="0" applyFont="1" applyFill="1" applyBorder="1"/>
    <xf numFmtId="0" fontId="8" fillId="7" borderId="1" xfId="0" applyFont="1" applyFill="1" applyBorder="1"/>
    <xf numFmtId="169" fontId="8" fillId="0" borderId="8" xfId="1" applyNumberFormat="1" applyFont="1" applyBorder="1" applyAlignment="1">
      <alignment horizontal="right"/>
    </xf>
    <xf numFmtId="165" fontId="8" fillId="0" borderId="3" xfId="1" applyNumberFormat="1" applyFont="1" applyFill="1" applyBorder="1"/>
    <xf numFmtId="169" fontId="8" fillId="0" borderId="8" xfId="1" applyNumberFormat="1" applyFont="1" applyFill="1" applyBorder="1"/>
    <xf numFmtId="0" fontId="8" fillId="4" borderId="2" xfId="0" applyFont="1" applyFill="1" applyBorder="1" applyAlignment="1">
      <alignment horizontal="right"/>
    </xf>
    <xf numFmtId="169" fontId="6" fillId="6" borderId="2" xfId="1" applyNumberFormat="1" applyFont="1" applyFill="1" applyBorder="1"/>
    <xf numFmtId="169" fontId="5" fillId="0" borderId="2" xfId="1" applyNumberFormat="1" applyFont="1" applyFill="1" applyBorder="1" applyAlignment="1">
      <alignment horizontal="right"/>
    </xf>
    <xf numFmtId="165" fontId="8" fillId="0" borderId="3" xfId="0" applyNumberFormat="1" applyFont="1" applyBorder="1"/>
    <xf numFmtId="0" fontId="3" fillId="3" borderId="0" xfId="282" applyFill="1"/>
    <xf numFmtId="0" fontId="8" fillId="0" borderId="17" xfId="0" applyFont="1" applyBorder="1"/>
    <xf numFmtId="1" fontId="5" fillId="0" borderId="0" xfId="0" applyNumberFormat="1" applyFont="1"/>
    <xf numFmtId="1" fontId="6" fillId="0" borderId="0" xfId="0" applyNumberFormat="1" applyFont="1"/>
    <xf numFmtId="165" fontId="6" fillId="0" borderId="10" xfId="1" applyNumberFormat="1" applyFont="1" applyBorder="1"/>
    <xf numFmtId="165" fontId="6" fillId="0" borderId="1" xfId="1" applyNumberFormat="1" applyFont="1" applyBorder="1"/>
    <xf numFmtId="166" fontId="7" fillId="0" borderId="0" xfId="0" applyNumberFormat="1" applyFont="1"/>
    <xf numFmtId="172" fontId="7" fillId="0" borderId="0" xfId="0" applyNumberFormat="1" applyFont="1"/>
    <xf numFmtId="43" fontId="7" fillId="0" borderId="0" xfId="0" applyNumberFormat="1" applyFont="1"/>
    <xf numFmtId="165" fontId="8" fillId="0" borderId="1" xfId="1" applyNumberFormat="1" applyFont="1" applyFill="1" applyBorder="1"/>
    <xf numFmtId="169" fontId="7" fillId="2" borderId="14" xfId="1" applyNumberFormat="1" applyFont="1" applyFill="1" applyBorder="1" applyAlignment="1"/>
    <xf numFmtId="169" fontId="7" fillId="8" borderId="14" xfId="1" applyNumberFormat="1" applyFont="1" applyFill="1" applyBorder="1" applyAlignment="1"/>
    <xf numFmtId="169" fontId="8" fillId="8" borderId="0" xfId="1" applyNumberFormat="1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169" fontId="7" fillId="2" borderId="0" xfId="1" applyNumberFormat="1" applyFont="1" applyFill="1" applyBorder="1" applyAlignment="1"/>
    <xf numFmtId="169" fontId="7" fillId="8" borderId="0" xfId="1" applyNumberFormat="1" applyFont="1" applyFill="1" applyBorder="1" applyAlignment="1"/>
    <xf numFmtId="165" fontId="7" fillId="0" borderId="14" xfId="1" applyNumberFormat="1" applyFont="1" applyFill="1" applyBorder="1"/>
    <xf numFmtId="169" fontId="7" fillId="0" borderId="14" xfId="1" applyNumberFormat="1" applyFont="1" applyFill="1" applyBorder="1" applyAlignment="1">
      <alignment wrapText="1"/>
    </xf>
    <xf numFmtId="0" fontId="8" fillId="4" borderId="1" xfId="0" applyFont="1" applyFill="1" applyBorder="1"/>
    <xf numFmtId="169" fontId="7" fillId="0" borderId="1" xfId="1" applyNumberFormat="1" applyFont="1" applyBorder="1"/>
    <xf numFmtId="169" fontId="7" fillId="0" borderId="0" xfId="1" applyNumberFormat="1" applyFont="1" applyFill="1" applyBorder="1"/>
    <xf numFmtId="169" fontId="7" fillId="0" borderId="0" xfId="1" applyNumberFormat="1" applyFont="1" applyFill="1" applyBorder="1" applyAlignment="1"/>
    <xf numFmtId="165" fontId="5" fillId="0" borderId="0" xfId="22479" applyNumberFormat="1" applyFont="1" applyBorder="1"/>
    <xf numFmtId="169" fontId="8" fillId="4" borderId="2" xfId="2779" applyNumberFormat="1" applyFont="1" applyFill="1" applyBorder="1"/>
    <xf numFmtId="0" fontId="8" fillId="5" borderId="8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vertical="top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center" wrapText="1"/>
    </xf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165" fontId="8" fillId="0" borderId="2" xfId="1" applyNumberFormat="1" applyFont="1" applyBorder="1" applyAlignment="1">
      <alignment horizontal="right"/>
    </xf>
    <xf numFmtId="165" fontId="7" fillId="0" borderId="4" xfId="1" applyNumberFormat="1" applyFont="1" applyFill="1" applyBorder="1"/>
    <xf numFmtId="164" fontId="7" fillId="0" borderId="0" xfId="0" applyNumberFormat="1" applyFont="1"/>
    <xf numFmtId="167" fontId="7" fillId="0" borderId="0" xfId="0" applyNumberFormat="1" applyFont="1"/>
    <xf numFmtId="2" fontId="7" fillId="0" borderId="0" xfId="280" applyNumberFormat="1" applyFont="1"/>
    <xf numFmtId="2" fontId="7" fillId="0" borderId="0" xfId="0" applyNumberFormat="1" applyFont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4" borderId="9" xfId="0" applyFont="1" applyFill="1" applyBorder="1" applyAlignment="1">
      <alignment horizontal="center"/>
    </xf>
    <xf numFmtId="169" fontId="8" fillId="4" borderId="2" xfId="1" applyNumberFormat="1" applyFont="1" applyFill="1" applyBorder="1"/>
    <xf numFmtId="169" fontId="8" fillId="4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169" fontId="7" fillId="0" borderId="0" xfId="1" applyNumberFormat="1" applyFont="1" applyAlignment="1">
      <alignment vertical="top" wrapText="1"/>
    </xf>
    <xf numFmtId="169" fontId="7" fillId="0" borderId="0" xfId="1" applyNumberFormat="1" applyFont="1" applyAlignment="1">
      <alignment vertical="top"/>
    </xf>
    <xf numFmtId="43" fontId="7" fillId="0" borderId="0" xfId="1" applyFont="1"/>
    <xf numFmtId="1" fontId="7" fillId="0" borderId="0" xfId="280" applyNumberFormat="1" applyFont="1"/>
    <xf numFmtId="169" fontId="7" fillId="0" borderId="14" xfId="1" applyNumberFormat="1" applyFont="1" applyFill="1" applyBorder="1" applyAlignment="1"/>
    <xf numFmtId="169" fontId="7" fillId="0" borderId="14" xfId="1" applyNumberFormat="1" applyFont="1" applyFill="1" applyBorder="1" applyAlignment="1">
      <alignment vertical="top"/>
    </xf>
    <xf numFmtId="169" fontId="7" fillId="0" borderId="14" xfId="1" applyNumberFormat="1" applyFont="1" applyFill="1" applyBorder="1" applyAlignment="1">
      <alignment vertical="top" wrapText="1"/>
    </xf>
    <xf numFmtId="169" fontId="7" fillId="0" borderId="21" xfId="1" applyNumberFormat="1" applyFont="1" applyFill="1" applyBorder="1"/>
    <xf numFmtId="0" fontId="15" fillId="0" borderId="0" xfId="282" applyFont="1" applyAlignment="1"/>
    <xf numFmtId="0" fontId="15" fillId="0" borderId="0" xfId="282" applyFont="1"/>
    <xf numFmtId="0" fontId="7" fillId="0" borderId="0" xfId="10" applyFont="1" applyAlignment="1">
      <alignment wrapText="1"/>
    </xf>
    <xf numFmtId="165" fontId="5" fillId="0" borderId="3" xfId="1" applyNumberFormat="1" applyFont="1" applyBorder="1"/>
    <xf numFmtId="0" fontId="5" fillId="0" borderId="3" xfId="0" applyFont="1" applyBorder="1"/>
    <xf numFmtId="169" fontId="5" fillId="0" borderId="2" xfId="1" applyNumberFormat="1" applyFont="1" applyBorder="1" applyAlignment="1">
      <alignment horizontal="right"/>
    </xf>
    <xf numFmtId="0" fontId="5" fillId="0" borderId="2" xfId="0" applyFont="1" applyBorder="1"/>
    <xf numFmtId="0" fontId="8" fillId="4" borderId="9" xfId="0" applyFont="1" applyFill="1" applyBorder="1"/>
    <xf numFmtId="0" fontId="7" fillId="0" borderId="4" xfId="0" applyFont="1" applyBorder="1" applyAlignment="1">
      <alignment wrapText="1"/>
    </xf>
    <xf numFmtId="169" fontId="7" fillId="0" borderId="14" xfId="1" applyNumberFormat="1" applyFont="1" applyFill="1" applyBorder="1" applyAlignment="1">
      <alignment horizontal="left"/>
    </xf>
    <xf numFmtId="169" fontId="7" fillId="0" borderId="4" xfId="1" applyNumberFormat="1" applyFont="1" applyFill="1" applyBorder="1" applyAlignment="1">
      <alignment horizontal="left"/>
    </xf>
    <xf numFmtId="165" fontId="8" fillId="0" borderId="16" xfId="1" applyNumberFormat="1" applyFont="1" applyFill="1" applyBorder="1" applyAlignment="1">
      <alignment vertical="top"/>
    </xf>
    <xf numFmtId="0" fontId="5" fillId="0" borderId="0" xfId="0" applyFont="1" applyAlignment="1">
      <alignment horizontal="left"/>
    </xf>
    <xf numFmtId="165" fontId="8" fillId="0" borderId="1" xfId="1" applyNumberFormat="1" applyFont="1" applyFill="1" applyBorder="1" applyAlignment="1">
      <alignment horizontal="left"/>
    </xf>
    <xf numFmtId="173" fontId="7" fillId="0" borderId="4" xfId="0" applyNumberFormat="1" applyFont="1" applyBorder="1"/>
    <xf numFmtId="165" fontId="8" fillId="4" borderId="2" xfId="2779" applyNumberFormat="1" applyFont="1" applyFill="1" applyBorder="1"/>
    <xf numFmtId="170" fontId="8" fillId="0" borderId="1" xfId="0" applyNumberFormat="1" applyFont="1" applyBorder="1"/>
    <xf numFmtId="0" fontId="6" fillId="0" borderId="3" xfId="0" applyFont="1" applyBorder="1" applyAlignment="1">
      <alignment horizontal="left"/>
    </xf>
    <xf numFmtId="169" fontId="5" fillId="0" borderId="0" xfId="22483" applyNumberFormat="1" applyFont="1"/>
    <xf numFmtId="167" fontId="5" fillId="0" borderId="2" xfId="280" applyNumberFormat="1" applyFont="1" applyFill="1" applyBorder="1" applyAlignment="1">
      <alignment horizontal="right"/>
    </xf>
    <xf numFmtId="0" fontId="6" fillId="0" borderId="6" xfId="0" applyFont="1" applyBorder="1" applyAlignment="1">
      <alignment horizontal="left"/>
    </xf>
    <xf numFmtId="169" fontId="8" fillId="0" borderId="1" xfId="1" applyNumberFormat="1" applyFont="1" applyBorder="1"/>
    <xf numFmtId="165" fontId="8" fillId="0" borderId="17" xfId="22482" applyNumberFormat="1" applyFont="1" applyBorder="1"/>
    <xf numFmtId="165" fontId="7" fillId="0" borderId="9" xfId="22482" applyNumberFormat="1" applyFont="1" applyBorder="1"/>
    <xf numFmtId="169" fontId="8" fillId="7" borderId="1" xfId="1" applyNumberFormat="1" applyFont="1" applyFill="1" applyBorder="1"/>
    <xf numFmtId="165" fontId="8" fillId="0" borderId="1" xfId="1" applyNumberFormat="1" applyFont="1" applyBorder="1"/>
    <xf numFmtId="169" fontId="8" fillId="0" borderId="17" xfId="1" applyNumberFormat="1" applyFont="1" applyBorder="1"/>
    <xf numFmtId="165" fontId="8" fillId="0" borderId="3" xfId="1" applyNumberFormat="1" applyFont="1" applyBorder="1"/>
    <xf numFmtId="1" fontId="5" fillId="0" borderId="0" xfId="280" applyNumberFormat="1" applyFont="1"/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5" fontId="8" fillId="0" borderId="0" xfId="1" applyNumberFormat="1" applyFont="1" applyFill="1" applyBorder="1" applyAlignment="1">
      <alignment wrapText="1"/>
    </xf>
    <xf numFmtId="169" fontId="7" fillId="0" borderId="0" xfId="1" applyNumberFormat="1" applyFont="1" applyFill="1" applyBorder="1" applyAlignment="1">
      <alignment wrapText="1"/>
    </xf>
    <xf numFmtId="0" fontId="6" fillId="0" borderId="0" xfId="0" applyFont="1" applyAlignment="1">
      <alignment wrapText="1"/>
    </xf>
    <xf numFmtId="165" fontId="8" fillId="0" borderId="9" xfId="1" applyNumberFormat="1" applyFont="1" applyBorder="1"/>
    <xf numFmtId="3" fontId="8" fillId="0" borderId="1" xfId="0" applyNumberFormat="1" applyFont="1" applyBorder="1"/>
    <xf numFmtId="169" fontId="15" fillId="0" borderId="0" xfId="1" applyNumberFormat="1" applyFont="1"/>
    <xf numFmtId="165" fontId="7" fillId="0" borderId="2" xfId="1" applyNumberFormat="1" applyFont="1" applyFill="1" applyBorder="1"/>
    <xf numFmtId="165" fontId="6" fillId="4" borderId="8" xfId="1" applyNumberFormat="1" applyFont="1" applyFill="1" applyBorder="1" applyAlignment="1">
      <alignment vertical="center" wrapText="1"/>
    </xf>
    <xf numFmtId="169" fontId="6" fillId="4" borderId="8" xfId="1" applyNumberFormat="1" applyFont="1" applyFill="1" applyBorder="1" applyAlignment="1">
      <alignment vertical="center" wrapText="1"/>
    </xf>
    <xf numFmtId="169" fontId="6" fillId="4" borderId="2" xfId="1" applyNumberFormat="1" applyFont="1" applyFill="1" applyBorder="1" applyAlignment="1">
      <alignment vertical="center" wrapText="1"/>
    </xf>
    <xf numFmtId="165" fontId="22" fillId="0" borderId="14" xfId="1" applyNumberFormat="1" applyFont="1" applyFill="1" applyBorder="1"/>
    <xf numFmtId="165" fontId="8" fillId="6" borderId="3" xfId="1" applyNumberFormat="1" applyFont="1" applyFill="1" applyBorder="1" applyAlignment="1"/>
    <xf numFmtId="0" fontId="8" fillId="7" borderId="5" xfId="0" applyFont="1" applyFill="1" applyBorder="1"/>
    <xf numFmtId="169" fontId="8" fillId="7" borderId="18" xfId="1" applyNumberFormat="1" applyFont="1" applyFill="1" applyBorder="1"/>
    <xf numFmtId="169" fontId="8" fillId="7" borderId="2" xfId="1" applyNumberFormat="1" applyFont="1" applyFill="1" applyBorder="1"/>
    <xf numFmtId="165" fontId="7" fillId="0" borderId="3" xfId="1" applyNumberFormat="1" applyFont="1" applyFill="1" applyBorder="1"/>
    <xf numFmtId="165" fontId="5" fillId="0" borderId="4" xfId="0" applyNumberFormat="1" applyFont="1" applyBorder="1" applyAlignment="1">
      <alignment horizontal="right"/>
    </xf>
    <xf numFmtId="165" fontId="5" fillId="0" borderId="16" xfId="0" applyNumberFormat="1" applyFont="1" applyBorder="1" applyAlignment="1">
      <alignment horizontal="right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22" fillId="0" borderId="0" xfId="285" applyFont="1"/>
    <xf numFmtId="165" fontId="7" fillId="0" borderId="0" xfId="22482" applyNumberFormat="1" applyFont="1" applyFill="1" applyBorder="1"/>
    <xf numFmtId="169" fontId="25" fillId="0" borderId="4" xfId="1" applyNumberFormat="1" applyFont="1" applyFill="1" applyBorder="1"/>
    <xf numFmtId="169" fontId="25" fillId="0" borderId="2" xfId="1" applyNumberFormat="1" applyFont="1" applyFill="1" applyBorder="1"/>
    <xf numFmtId="165" fontId="25" fillId="0" borderId="2" xfId="1" applyNumberFormat="1" applyFont="1" applyFill="1" applyBorder="1"/>
    <xf numFmtId="165" fontId="25" fillId="0" borderId="4" xfId="1" applyNumberFormat="1" applyFont="1" applyFill="1" applyBorder="1"/>
    <xf numFmtId="169" fontId="25" fillId="0" borderId="3" xfId="1" applyNumberFormat="1" applyFont="1" applyFill="1" applyBorder="1"/>
    <xf numFmtId="165" fontId="25" fillId="0" borderId="3" xfId="1" applyNumberFormat="1" applyFont="1" applyFill="1" applyBorder="1"/>
    <xf numFmtId="0" fontId="7" fillId="0" borderId="3" xfId="0" applyFont="1" applyBorder="1"/>
    <xf numFmtId="169" fontId="7" fillId="0" borderId="8" xfId="1" applyNumberFormat="1" applyFont="1" applyFill="1" applyBorder="1" applyAlignment="1">
      <alignment wrapText="1"/>
    </xf>
    <xf numFmtId="0" fontId="8" fillId="0" borderId="7" xfId="0" applyFont="1" applyBorder="1"/>
    <xf numFmtId="0" fontId="5" fillId="0" borderId="0" xfId="0" applyFont="1" applyAlignment="1">
      <alignment vertical="top" wrapText="1"/>
    </xf>
    <xf numFmtId="169" fontId="6" fillId="0" borderId="5" xfId="1" applyNumberFormat="1" applyFont="1" applyBorder="1"/>
    <xf numFmtId="169" fontId="6" fillId="0" borderId="9" xfId="1" applyNumberFormat="1" applyFont="1" applyBorder="1"/>
    <xf numFmtId="165" fontId="8" fillId="5" borderId="1" xfId="1" applyNumberFormat="1" applyFont="1" applyFill="1" applyBorder="1"/>
    <xf numFmtId="173" fontId="8" fillId="5" borderId="1" xfId="1" applyNumberFormat="1" applyFont="1" applyFill="1" applyBorder="1"/>
    <xf numFmtId="165" fontId="7" fillId="0" borderId="0" xfId="0" applyNumberFormat="1" applyFont="1" applyAlignment="1">
      <alignment vertical="top"/>
    </xf>
    <xf numFmtId="169" fontId="7" fillId="0" borderId="17" xfId="1" applyNumberFormat="1" applyFont="1" applyFill="1" applyBorder="1" applyAlignment="1"/>
    <xf numFmtId="165" fontId="7" fillId="0" borderId="7" xfId="0" applyNumberFormat="1" applyFont="1" applyBorder="1"/>
    <xf numFmtId="0" fontId="7" fillId="0" borderId="7" xfId="0" applyFont="1" applyBorder="1"/>
    <xf numFmtId="169" fontId="5" fillId="0" borderId="4" xfId="1" applyNumberFormat="1" applyFont="1" applyBorder="1" applyAlignment="1">
      <alignment vertical="top" wrapText="1"/>
    </xf>
    <xf numFmtId="169" fontId="5" fillId="0" borderId="16" xfId="1" applyNumberFormat="1" applyFont="1" applyBorder="1" applyAlignment="1">
      <alignment vertical="top" wrapText="1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169" fontId="5" fillId="0" borderId="4" xfId="1" applyNumberFormat="1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4" xfId="0" applyFont="1" applyBorder="1" applyAlignment="1">
      <alignment vertical="top"/>
    </xf>
    <xf numFmtId="165" fontId="5" fillId="0" borderId="0" xfId="0" applyNumberFormat="1" applyFont="1" applyAlignment="1">
      <alignment vertical="top"/>
    </xf>
    <xf numFmtId="0" fontId="8" fillId="9" borderId="1" xfId="0" applyFont="1" applyFill="1" applyBorder="1"/>
    <xf numFmtId="0" fontId="8" fillId="4" borderId="8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wrapText="1"/>
    </xf>
    <xf numFmtId="0" fontId="7" fillId="5" borderId="3" xfId="0" applyFont="1" applyFill="1" applyBorder="1" applyAlignment="1">
      <alignment wrapText="1"/>
    </xf>
    <xf numFmtId="0" fontId="6" fillId="9" borderId="0" xfId="0" applyFont="1" applyFill="1" applyAlignment="1">
      <alignment horizontal="center"/>
    </xf>
    <xf numFmtId="0" fontId="5" fillId="9" borderId="0" xfId="0" applyFont="1" applyFill="1"/>
    <xf numFmtId="3" fontId="5" fillId="5" borderId="4" xfId="0" applyNumberFormat="1" applyFont="1" applyFill="1" applyBorder="1"/>
    <xf numFmtId="169" fontId="6" fillId="6" borderId="1" xfId="1" applyNumberFormat="1" applyFont="1" applyFill="1" applyBorder="1"/>
    <xf numFmtId="165" fontId="7" fillId="0" borderId="19" xfId="1" applyNumberFormat="1" applyFont="1" applyBorder="1"/>
    <xf numFmtId="0" fontId="26" fillId="3" borderId="0" xfId="0" applyFont="1" applyFill="1"/>
    <xf numFmtId="0" fontId="20" fillId="3" borderId="0" xfId="0" applyFont="1" applyFill="1"/>
    <xf numFmtId="3" fontId="17" fillId="0" borderId="1" xfId="0" applyNumberFormat="1" applyFont="1" applyBorder="1"/>
    <xf numFmtId="169" fontId="5" fillId="0" borderId="16" xfId="1" applyNumberFormat="1" applyFont="1" applyBorder="1"/>
    <xf numFmtId="169" fontId="5" fillId="0" borderId="6" xfId="1" applyNumberFormat="1" applyFont="1" applyBorder="1"/>
    <xf numFmtId="0" fontId="7" fillId="0" borderId="2" xfId="0" applyFont="1" applyBorder="1"/>
    <xf numFmtId="0" fontId="8" fillId="2" borderId="7" xfId="0" applyFont="1" applyFill="1" applyBorder="1"/>
    <xf numFmtId="17" fontId="6" fillId="4" borderId="2" xfId="0" applyNumberFormat="1" applyFont="1" applyFill="1" applyBorder="1"/>
    <xf numFmtId="169" fontId="6" fillId="0" borderId="4" xfId="1" applyNumberFormat="1" applyFont="1" applyBorder="1" applyAlignment="1">
      <alignment horizontal="right"/>
    </xf>
    <xf numFmtId="165" fontId="8" fillId="0" borderId="14" xfId="1" applyNumberFormat="1" applyFont="1" applyBorder="1" applyAlignment="1">
      <alignment vertical="center"/>
    </xf>
    <xf numFmtId="165" fontId="8" fillId="0" borderId="4" xfId="22478" applyNumberFormat="1" applyFont="1" applyBorder="1"/>
    <xf numFmtId="165" fontId="8" fillId="0" borderId="4" xfId="1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169" fontId="7" fillId="0" borderId="4" xfId="22478" applyNumberFormat="1" applyFont="1" applyBorder="1" applyAlignment="1">
      <alignment vertical="center"/>
    </xf>
    <xf numFmtId="169" fontId="7" fillId="0" borderId="4" xfId="22478" applyNumberFormat="1" applyFont="1" applyBorder="1" applyAlignment="1">
      <alignment wrapText="1"/>
    </xf>
    <xf numFmtId="165" fontId="8" fillId="0" borderId="14" xfId="2" applyNumberFormat="1" applyFont="1" applyFill="1" applyBorder="1" applyAlignment="1">
      <alignment wrapText="1"/>
    </xf>
    <xf numFmtId="165" fontId="8" fillId="0" borderId="16" xfId="2772" applyNumberFormat="1" applyFont="1" applyFill="1" applyBorder="1" applyAlignment="1">
      <alignment wrapText="1"/>
    </xf>
    <xf numFmtId="165" fontId="7" fillId="0" borderId="4" xfId="1" applyNumberFormat="1" applyFont="1" applyFill="1" applyBorder="1" applyAlignment="1">
      <alignment horizontal="left" vertical="center" wrapText="1"/>
    </xf>
    <xf numFmtId="169" fontId="8" fillId="0" borderId="1" xfId="1" applyNumberFormat="1" applyFont="1" applyFill="1" applyBorder="1" applyAlignment="1">
      <alignment horizontal="left"/>
    </xf>
    <xf numFmtId="165" fontId="8" fillId="0" borderId="1" xfId="11233" applyNumberFormat="1" applyFont="1" applyFill="1" applyBorder="1" applyAlignment="1">
      <alignment vertical="top"/>
    </xf>
    <xf numFmtId="169" fontId="8" fillId="0" borderId="9" xfId="1" applyNumberFormat="1" applyFont="1" applyFill="1" applyBorder="1" applyAlignment="1">
      <alignment horizontal="left"/>
    </xf>
    <xf numFmtId="165" fontId="7" fillId="0" borderId="14" xfId="22486" applyNumberFormat="1" applyFont="1" applyFill="1" applyBorder="1"/>
    <xf numFmtId="169" fontId="7" fillId="0" borderId="2" xfId="1" applyNumberFormat="1" applyFont="1" applyFill="1" applyBorder="1" applyAlignment="1">
      <alignment horizontal="left"/>
    </xf>
    <xf numFmtId="165" fontId="8" fillId="0" borderId="8" xfId="22486" applyNumberFormat="1" applyFont="1" applyFill="1" applyBorder="1"/>
    <xf numFmtId="167" fontId="8" fillId="0" borderId="8" xfId="280" applyNumberFormat="1" applyFont="1" applyFill="1" applyBorder="1"/>
    <xf numFmtId="0" fontId="8" fillId="0" borderId="8" xfId="0" applyFont="1" applyBorder="1"/>
    <xf numFmtId="165" fontId="7" fillId="0" borderId="14" xfId="22486" applyNumberFormat="1" applyFont="1" applyBorder="1"/>
    <xf numFmtId="0" fontId="7" fillId="0" borderId="14" xfId="0" applyFont="1" applyBorder="1"/>
    <xf numFmtId="165" fontId="7" fillId="6" borderId="14" xfId="22486" applyNumberFormat="1" applyFont="1" applyFill="1" applyBorder="1"/>
    <xf numFmtId="0" fontId="7" fillId="6" borderId="14" xfId="0" applyFont="1" applyFill="1" applyBorder="1"/>
    <xf numFmtId="165" fontId="27" fillId="0" borderId="1" xfId="22485" applyNumberFormat="1" applyFont="1" applyBorder="1"/>
    <xf numFmtId="169" fontId="6" fillId="0" borderId="2" xfId="1" applyNumberFormat="1" applyFont="1" applyFill="1" applyBorder="1"/>
    <xf numFmtId="0" fontId="6" fillId="0" borderId="1" xfId="10" applyFont="1" applyBorder="1"/>
    <xf numFmtId="169" fontId="5" fillId="6" borderId="22" xfId="1" applyNumberFormat="1" applyFont="1" applyFill="1" applyBorder="1"/>
    <xf numFmtId="169" fontId="5" fillId="0" borderId="22" xfId="1" applyNumberFormat="1" applyFont="1" applyBorder="1"/>
    <xf numFmtId="169" fontId="5" fillId="5" borderId="22" xfId="1" applyNumberFormat="1" applyFont="1" applyFill="1" applyBorder="1"/>
    <xf numFmtId="169" fontId="5" fillId="0" borderId="22" xfId="1" applyNumberFormat="1" applyFont="1" applyFill="1" applyBorder="1"/>
    <xf numFmtId="169" fontId="5" fillId="6" borderId="8" xfId="1" applyNumberFormat="1" applyFont="1" applyFill="1" applyBorder="1"/>
    <xf numFmtId="165" fontId="6" fillId="0" borderId="1" xfId="22485" applyNumberFormat="1" applyFont="1" applyBorder="1"/>
    <xf numFmtId="169" fontId="6" fillId="0" borderId="2" xfId="1" applyNumberFormat="1" applyFont="1" applyBorder="1"/>
    <xf numFmtId="165" fontId="6" fillId="0" borderId="9" xfId="1" applyNumberFormat="1" applyFont="1" applyBorder="1"/>
    <xf numFmtId="165" fontId="7" fillId="0" borderId="14" xfId="22487" applyNumberFormat="1" applyFont="1" applyBorder="1"/>
    <xf numFmtId="165" fontId="7" fillId="0" borderId="4" xfId="22487" applyNumberFormat="1" applyFont="1" applyBorder="1"/>
    <xf numFmtId="0" fontId="8" fillId="4" borderId="5" xfId="0" applyFont="1" applyFill="1" applyBorder="1"/>
    <xf numFmtId="0" fontId="3" fillId="3" borderId="0" xfId="282" quotePrefix="1" applyFill="1"/>
    <xf numFmtId="169" fontId="7" fillId="0" borderId="2" xfId="1" applyNumberFormat="1" applyFont="1" applyFill="1" applyBorder="1"/>
    <xf numFmtId="169" fontId="5" fillId="0" borderId="4" xfId="22480" applyNumberFormat="1" applyFont="1" applyFill="1" applyBorder="1"/>
    <xf numFmtId="43" fontId="5" fillId="0" borderId="14" xfId="22484" applyFont="1" applyBorder="1" applyAlignment="1">
      <alignment horizontal="left"/>
    </xf>
    <xf numFmtId="0" fontId="0" fillId="0" borderId="16" xfId="0" applyBorder="1"/>
    <xf numFmtId="0" fontId="0" fillId="0" borderId="19" xfId="0" applyBorder="1"/>
    <xf numFmtId="169" fontId="22" fillId="6" borderId="8" xfId="1" applyNumberFormat="1" applyFont="1" applyFill="1" applyBorder="1"/>
    <xf numFmtId="169" fontId="22" fillId="0" borderId="14" xfId="1" applyNumberFormat="1" applyFont="1" applyBorder="1"/>
    <xf numFmtId="169" fontId="22" fillId="6" borderId="14" xfId="1" applyNumberFormat="1" applyFont="1" applyFill="1" applyBorder="1"/>
    <xf numFmtId="165" fontId="22" fillId="0" borderId="0" xfId="1" applyNumberFormat="1" applyFont="1" applyFill="1" applyBorder="1"/>
    <xf numFmtId="0" fontId="28" fillId="0" borderId="2" xfId="0" applyFont="1" applyBorder="1"/>
    <xf numFmtId="165" fontId="28" fillId="0" borderId="2" xfId="1" applyNumberFormat="1" applyFont="1" applyBorder="1"/>
    <xf numFmtId="0" fontId="28" fillId="0" borderId="4" xfId="0" applyFont="1" applyBorder="1"/>
    <xf numFmtId="165" fontId="28" fillId="0" borderId="4" xfId="1" applyNumberFormat="1" applyFont="1" applyBorder="1"/>
    <xf numFmtId="0" fontId="28" fillId="0" borderId="3" xfId="0" applyFont="1" applyBorder="1"/>
    <xf numFmtId="165" fontId="28" fillId="0" borderId="3" xfId="1" applyNumberFormat="1" applyFont="1" applyBorder="1"/>
    <xf numFmtId="169" fontId="6" fillId="4" borderId="2" xfId="1" applyNumberFormat="1" applyFont="1" applyFill="1" applyBorder="1"/>
    <xf numFmtId="169" fontId="6" fillId="4" borderId="2" xfId="1" applyNumberFormat="1" applyFont="1" applyFill="1" applyBorder="1" applyAlignment="1">
      <alignment vertical="center"/>
    </xf>
    <xf numFmtId="4" fontId="28" fillId="0" borderId="4" xfId="0" applyNumberFormat="1" applyFont="1" applyBorder="1"/>
    <xf numFmtId="4" fontId="28" fillId="0" borderId="3" xfId="0" applyNumberFormat="1" applyFont="1" applyBorder="1"/>
    <xf numFmtId="4" fontId="28" fillId="0" borderId="2" xfId="0" applyNumberFormat="1" applyFont="1" applyBorder="1"/>
    <xf numFmtId="49" fontId="29" fillId="4" borderId="8" xfId="0" applyNumberFormat="1" applyFont="1" applyFill="1" applyBorder="1"/>
    <xf numFmtId="165" fontId="8" fillId="4" borderId="2" xfId="0" applyNumberFormat="1" applyFont="1" applyFill="1" applyBorder="1" applyAlignment="1">
      <alignment vertical="center"/>
    </xf>
    <xf numFmtId="165" fontId="0" fillId="6" borderId="2" xfId="1" applyNumberFormat="1" applyFont="1" applyFill="1" applyBorder="1" applyAlignment="1">
      <alignment vertical="center" wrapText="1"/>
    </xf>
    <xf numFmtId="165" fontId="0" fillId="0" borderId="23" xfId="1" applyNumberFormat="1" applyFont="1" applyBorder="1" applyAlignment="1">
      <alignment vertical="center" wrapText="1"/>
    </xf>
    <xf numFmtId="165" fontId="0" fillId="6" borderId="23" xfId="1" applyNumberFormat="1" applyFont="1" applyFill="1" applyBorder="1" applyAlignment="1">
      <alignment vertical="center" wrapText="1"/>
    </xf>
    <xf numFmtId="165" fontId="0" fillId="0" borderId="2" xfId="1" applyNumberFormat="1" applyFont="1" applyBorder="1"/>
    <xf numFmtId="49" fontId="0" fillId="0" borderId="0" xfId="0" applyNumberFormat="1"/>
    <xf numFmtId="165" fontId="0" fillId="0" borderId="0" xfId="1" applyNumberFormat="1" applyFont="1"/>
    <xf numFmtId="49" fontId="0" fillId="6" borderId="18" xfId="0" applyNumberFormat="1" applyFill="1" applyBorder="1" applyAlignment="1">
      <alignment vertical="center" wrapText="1"/>
    </xf>
    <xf numFmtId="49" fontId="0" fillId="0" borderId="24" xfId="0" applyNumberFormat="1" applyBorder="1" applyAlignment="1">
      <alignment vertical="center" wrapText="1"/>
    </xf>
    <xf numFmtId="49" fontId="0" fillId="6" borderId="24" xfId="0" applyNumberFormat="1" applyFill="1" applyBorder="1" applyAlignment="1">
      <alignment vertical="center" wrapText="1"/>
    </xf>
    <xf numFmtId="49" fontId="0" fillId="6" borderId="2" xfId="0" applyNumberFormat="1" applyFill="1" applyBorder="1" applyAlignment="1">
      <alignment vertical="center" wrapText="1"/>
    </xf>
    <xf numFmtId="49" fontId="0" fillId="0" borderId="4" xfId="0" applyNumberFormat="1" applyBorder="1" applyAlignment="1">
      <alignment vertical="center" wrapText="1"/>
    </xf>
    <xf numFmtId="165" fontId="0" fillId="0" borderId="4" xfId="1" applyNumberFormat="1" applyFont="1" applyBorder="1" applyAlignment="1">
      <alignment vertical="center" wrapText="1"/>
    </xf>
    <xf numFmtId="49" fontId="0" fillId="6" borderId="4" xfId="0" applyNumberFormat="1" applyFill="1" applyBorder="1" applyAlignment="1">
      <alignment vertical="center" wrapText="1"/>
    </xf>
    <xf numFmtId="165" fontId="0" fillId="6" borderId="4" xfId="1" applyNumberFormat="1" applyFont="1" applyFill="1" applyBorder="1" applyAlignment="1">
      <alignment vertical="center" wrapText="1"/>
    </xf>
    <xf numFmtId="49" fontId="0" fillId="0" borderId="4" xfId="0" applyNumberFormat="1" applyBorder="1"/>
    <xf numFmtId="165" fontId="0" fillId="0" borderId="4" xfId="1" applyNumberFormat="1" applyFont="1" applyBorder="1"/>
    <xf numFmtId="49" fontId="0" fillId="6" borderId="4" xfId="0" applyNumberFormat="1" applyFill="1" applyBorder="1"/>
    <xf numFmtId="165" fontId="0" fillId="6" borderId="4" xfId="1" applyNumberFormat="1" applyFont="1" applyFill="1" applyBorder="1"/>
    <xf numFmtId="165" fontId="0" fillId="6" borderId="8" xfId="1" applyNumberFormat="1" applyFont="1" applyFill="1" applyBorder="1" applyAlignment="1">
      <alignment vertical="center" wrapText="1"/>
    </xf>
    <xf numFmtId="165" fontId="0" fillId="0" borderId="14" xfId="1" applyNumberFormat="1" applyFont="1" applyBorder="1" applyAlignment="1">
      <alignment vertical="center" wrapText="1"/>
    </xf>
    <xf numFmtId="165" fontId="0" fillId="6" borderId="14" xfId="1" applyNumberFormat="1" applyFont="1" applyFill="1" applyBorder="1" applyAlignment="1">
      <alignment vertical="center" wrapText="1"/>
    </xf>
    <xf numFmtId="165" fontId="0" fillId="0" borderId="14" xfId="1" applyNumberFormat="1" applyFont="1" applyBorder="1"/>
    <xf numFmtId="165" fontId="0" fillId="6" borderId="14" xfId="1" applyNumberFormat="1" applyFont="1" applyFill="1" applyBorder="1"/>
    <xf numFmtId="49" fontId="0" fillId="0" borderId="3" xfId="0" applyNumberFormat="1" applyBorder="1"/>
    <xf numFmtId="165" fontId="0" fillId="0" borderId="3" xfId="1" applyNumberFormat="1" applyFont="1" applyBorder="1"/>
    <xf numFmtId="4" fontId="0" fillId="0" borderId="0" xfId="0" applyNumberFormat="1"/>
    <xf numFmtId="49" fontId="28" fillId="0" borderId="16" xfId="0" applyNumberFormat="1" applyFont="1" applyBorder="1" applyAlignment="1">
      <alignment vertical="center" wrapText="1"/>
    </xf>
    <xf numFmtId="165" fontId="28" fillId="0" borderId="14" xfId="1" applyNumberFormat="1" applyFont="1" applyFill="1" applyBorder="1" applyAlignment="1">
      <alignment vertical="center" wrapText="1"/>
    </xf>
    <xf numFmtId="49" fontId="28" fillId="0" borderId="16" xfId="0" applyNumberFormat="1" applyFont="1" applyBorder="1"/>
    <xf numFmtId="165" fontId="28" fillId="0" borderId="14" xfId="1" applyNumberFormat="1" applyFont="1" applyFill="1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49" fontId="29" fillId="9" borderId="16" xfId="0" applyNumberFormat="1" applyFont="1" applyFill="1" applyBorder="1"/>
    <xf numFmtId="169" fontId="8" fillId="9" borderId="14" xfId="1" applyNumberFormat="1" applyFont="1" applyFill="1" applyBorder="1" applyAlignment="1">
      <alignment vertical="center"/>
    </xf>
    <xf numFmtId="165" fontId="28" fillId="0" borderId="17" xfId="1" applyNumberFormat="1" applyFont="1" applyBorder="1"/>
    <xf numFmtId="165" fontId="8" fillId="4" borderId="2" xfId="1" applyNumberFormat="1" applyFont="1" applyFill="1" applyBorder="1"/>
    <xf numFmtId="169" fontId="7" fillId="0" borderId="2" xfId="1" applyNumberFormat="1" applyFont="1" applyBorder="1" applyAlignment="1">
      <alignment horizontal="right"/>
    </xf>
    <xf numFmtId="169" fontId="7" fillId="0" borderId="4" xfId="1" applyNumberFormat="1" applyFont="1" applyBorder="1" applyAlignment="1">
      <alignment horizontal="right"/>
    </xf>
    <xf numFmtId="169" fontId="8" fillId="0" borderId="4" xfId="1" applyNumberFormat="1" applyFont="1" applyBorder="1" applyAlignment="1">
      <alignment horizontal="right"/>
    </xf>
    <xf numFmtId="169" fontId="8" fillId="0" borderId="4" xfId="1" applyNumberFormat="1" applyFont="1" applyFill="1" applyBorder="1"/>
    <xf numFmtId="4" fontId="0" fillId="0" borderId="4" xfId="0" applyNumberFormat="1" applyBorder="1"/>
    <xf numFmtId="169" fontId="5" fillId="0" borderId="0" xfId="1" applyNumberFormat="1" applyFont="1" applyFill="1"/>
    <xf numFmtId="169" fontId="6" fillId="0" borderId="0" xfId="1" applyNumberFormat="1" applyFont="1" applyFill="1" applyBorder="1" applyAlignment="1">
      <alignment horizontal="center" vertical="center"/>
    </xf>
    <xf numFmtId="165" fontId="28" fillId="0" borderId="2" xfId="1" applyNumberFormat="1" applyFont="1" applyFill="1" applyBorder="1"/>
    <xf numFmtId="165" fontId="7" fillId="0" borderId="8" xfId="1" applyNumberFormat="1" applyFont="1" applyFill="1" applyBorder="1"/>
    <xf numFmtId="169" fontId="7" fillId="0" borderId="8" xfId="1" applyNumberFormat="1" applyFont="1" applyFill="1" applyBorder="1"/>
    <xf numFmtId="165" fontId="28" fillId="0" borderId="4" xfId="1" applyNumberFormat="1" applyFont="1" applyFill="1" applyBorder="1"/>
    <xf numFmtId="165" fontId="28" fillId="0" borderId="3" xfId="1" applyNumberFormat="1" applyFont="1" applyFill="1" applyBorder="1"/>
    <xf numFmtId="165" fontId="8" fillId="0" borderId="0" xfId="1" applyNumberFormat="1" applyFont="1" applyBorder="1"/>
    <xf numFmtId="165" fontId="8" fillId="0" borderId="14" xfId="1" applyNumberFormat="1" applyFont="1" applyBorder="1"/>
    <xf numFmtId="169" fontId="8" fillId="0" borderId="14" xfId="1" applyNumberFormat="1" applyFont="1" applyBorder="1"/>
    <xf numFmtId="169" fontId="7" fillId="0" borderId="4" xfId="1" applyNumberFormat="1" applyFont="1" applyFill="1" applyBorder="1" applyAlignment="1">
      <alignment horizontal="right"/>
    </xf>
    <xf numFmtId="169" fontId="7" fillId="0" borderId="14" xfId="1" applyNumberFormat="1" applyFont="1" applyFill="1" applyBorder="1" applyAlignment="1">
      <alignment horizontal="right"/>
    </xf>
    <xf numFmtId="4" fontId="28" fillId="6" borderId="8" xfId="0" applyNumberFormat="1" applyFont="1" applyFill="1" applyBorder="1"/>
    <xf numFmtId="165" fontId="28" fillId="6" borderId="8" xfId="1" applyNumberFormat="1" applyFont="1" applyFill="1" applyBorder="1"/>
    <xf numFmtId="169" fontId="7" fillId="6" borderId="8" xfId="1" applyNumberFormat="1" applyFont="1" applyFill="1" applyBorder="1"/>
    <xf numFmtId="4" fontId="28" fillId="0" borderId="14" xfId="0" applyNumberFormat="1" applyFont="1" applyBorder="1"/>
    <xf numFmtId="165" fontId="28" fillId="0" borderId="14" xfId="1" applyNumberFormat="1" applyFont="1" applyBorder="1"/>
    <xf numFmtId="169" fontId="7" fillId="0" borderId="14" xfId="1" applyNumberFormat="1" applyFont="1" applyBorder="1"/>
    <xf numFmtId="169" fontId="7" fillId="0" borderId="4" xfId="1" applyNumberFormat="1" applyFont="1" applyBorder="1"/>
    <xf numFmtId="4" fontId="28" fillId="6" borderId="14" xfId="0" applyNumberFormat="1" applyFont="1" applyFill="1" applyBorder="1"/>
    <xf numFmtId="165" fontId="28" fillId="6" borderId="14" xfId="1" applyNumberFormat="1" applyFont="1" applyFill="1" applyBorder="1"/>
    <xf numFmtId="169" fontId="7" fillId="6" borderId="14" xfId="1" applyNumberFormat="1" applyFont="1" applyFill="1" applyBorder="1"/>
    <xf numFmtId="169" fontId="23" fillId="0" borderId="9" xfId="1" applyNumberFormat="1" applyFont="1" applyBorder="1"/>
    <xf numFmtId="169" fontId="7" fillId="0" borderId="17" xfId="1" applyNumberFormat="1" applyFont="1" applyBorder="1"/>
    <xf numFmtId="169" fontId="7" fillId="0" borderId="3" xfId="1" applyNumberFormat="1" applyFont="1" applyBorder="1"/>
    <xf numFmtId="0" fontId="28" fillId="0" borderId="16" xfId="0" applyFont="1" applyBorder="1"/>
    <xf numFmtId="165" fontId="28" fillId="0" borderId="4" xfId="0" applyNumberFormat="1" applyFont="1" applyBorder="1"/>
    <xf numFmtId="165" fontId="28" fillId="0" borderId="14" xfId="0" applyNumberFormat="1" applyFont="1" applyBorder="1"/>
    <xf numFmtId="165" fontId="28" fillId="0" borderId="3" xfId="0" applyNumberFormat="1" applyFont="1" applyBorder="1"/>
    <xf numFmtId="49" fontId="29" fillId="4" borderId="19" xfId="0" applyNumberFormat="1" applyFont="1" applyFill="1" applyBorder="1"/>
    <xf numFmtId="165" fontId="29" fillId="4" borderId="3" xfId="1" applyNumberFormat="1" applyFont="1" applyFill="1" applyBorder="1"/>
    <xf numFmtId="165" fontId="29" fillId="4" borderId="17" xfId="1" applyNumberFormat="1" applyFont="1" applyFill="1" applyBorder="1"/>
    <xf numFmtId="165" fontId="7" fillId="0" borderId="18" xfId="1" applyNumberFormat="1" applyFont="1" applyFill="1" applyBorder="1"/>
    <xf numFmtId="165" fontId="7" fillId="0" borderId="0" xfId="1" applyNumberFormat="1" applyFont="1" applyFill="1" applyBorder="1"/>
    <xf numFmtId="165" fontId="7" fillId="0" borderId="0" xfId="1" applyNumberFormat="1" applyFont="1" applyFill="1"/>
    <xf numFmtId="165" fontId="7" fillId="0" borderId="6" xfId="1" applyNumberFormat="1" applyFont="1" applyFill="1" applyBorder="1"/>
    <xf numFmtId="165" fontId="7" fillId="0" borderId="16" xfId="1" applyNumberFormat="1" applyFont="1" applyFill="1" applyBorder="1"/>
    <xf numFmtId="165" fontId="28" fillId="0" borderId="19" xfId="1" applyNumberFormat="1" applyFont="1" applyFill="1" applyBorder="1"/>
    <xf numFmtId="165" fontId="7" fillId="0" borderId="6" xfId="1" applyNumberFormat="1" applyFont="1" applyBorder="1"/>
    <xf numFmtId="165" fontId="7" fillId="0" borderId="16" xfId="1" applyNumberFormat="1" applyFont="1" applyBorder="1"/>
    <xf numFmtId="0" fontId="7" fillId="0" borderId="6" xfId="0" applyFont="1" applyBorder="1"/>
    <xf numFmtId="165" fontId="7" fillId="0" borderId="2" xfId="0" applyNumberFormat="1" applyFont="1" applyBorder="1"/>
    <xf numFmtId="49" fontId="0" fillId="0" borderId="2" xfId="0" applyNumberFormat="1" applyBorder="1"/>
    <xf numFmtId="165" fontId="6" fillId="0" borderId="16" xfId="1" applyNumberFormat="1" applyFont="1" applyBorder="1"/>
    <xf numFmtId="165" fontId="6" fillId="0" borderId="16" xfId="1" applyNumberFormat="1" applyFont="1" applyBorder="1" applyAlignment="1">
      <alignment horizontal="right"/>
    </xf>
    <xf numFmtId="165" fontId="6" fillId="0" borderId="4" xfId="1" applyNumberFormat="1" applyFont="1" applyBorder="1" applyAlignment="1">
      <alignment horizontal="right"/>
    </xf>
    <xf numFmtId="165" fontId="6" fillId="0" borderId="4" xfId="1" applyNumberFormat="1" applyFont="1" applyBorder="1"/>
    <xf numFmtId="169" fontId="6" fillId="0" borderId="14" xfId="1" applyNumberFormat="1" applyFont="1" applyBorder="1" applyAlignment="1">
      <alignment horizontal="right"/>
    </xf>
    <xf numFmtId="169" fontId="5" fillId="0" borderId="3" xfId="1" applyNumberFormat="1" applyFont="1" applyFill="1" applyBorder="1" applyAlignment="1">
      <alignment horizontal="right"/>
    </xf>
    <xf numFmtId="4" fontId="28" fillId="0" borderId="16" xfId="0" applyNumberFormat="1" applyFont="1" applyBorder="1"/>
    <xf numFmtId="165" fontId="5" fillId="0" borderId="2" xfId="0" applyNumberFormat="1" applyFont="1" applyBorder="1"/>
    <xf numFmtId="165" fontId="5" fillId="5" borderId="3" xfId="0" applyNumberFormat="1" applyFont="1" applyFill="1" applyBorder="1"/>
    <xf numFmtId="4" fontId="7" fillId="0" borderId="4" xfId="0" applyNumberFormat="1" applyFont="1" applyBorder="1"/>
    <xf numFmtId="165" fontId="0" fillId="0" borderId="2" xfId="22488" applyNumberFormat="1" applyFont="1" applyBorder="1"/>
    <xf numFmtId="165" fontId="0" fillId="0" borderId="4" xfId="22488" applyNumberFormat="1" applyFont="1" applyBorder="1"/>
    <xf numFmtId="165" fontId="0" fillId="0" borderId="3" xfId="22488" applyNumberFormat="1" applyFont="1" applyBorder="1"/>
    <xf numFmtId="165" fontId="28" fillId="0" borderId="4" xfId="22488" applyNumberFormat="1" applyFont="1" applyBorder="1"/>
    <xf numFmtId="165" fontId="28" fillId="0" borderId="3" xfId="22488" applyNumberFormat="1" applyFont="1" applyBorder="1"/>
    <xf numFmtId="0" fontId="29" fillId="4" borderId="2" xfId="0" applyFont="1" applyFill="1" applyBorder="1"/>
    <xf numFmtId="165" fontId="5" fillId="0" borderId="16" xfId="0" applyNumberFormat="1" applyFont="1" applyBorder="1"/>
    <xf numFmtId="166" fontId="6" fillId="0" borderId="4" xfId="0" applyNumberFormat="1" applyFont="1" applyBorder="1"/>
    <xf numFmtId="165" fontId="6" fillId="0" borderId="4" xfId="0" applyNumberFormat="1" applyFont="1" applyBorder="1"/>
    <xf numFmtId="166" fontId="6" fillId="0" borderId="14" xfId="0" applyNumberFormat="1" applyFont="1" applyBorder="1"/>
    <xf numFmtId="165" fontId="5" fillId="0" borderId="2" xfId="22488" applyNumberFormat="1" applyFont="1" applyBorder="1"/>
    <xf numFmtId="165" fontId="5" fillId="0" borderId="4" xfId="22488" applyNumberFormat="1" applyFont="1" applyBorder="1"/>
    <xf numFmtId="165" fontId="5" fillId="0" borderId="3" xfId="22488" applyNumberFormat="1" applyFont="1" applyBorder="1"/>
    <xf numFmtId="165" fontId="8" fillId="4" borderId="2" xfId="1" applyNumberFormat="1" applyFont="1" applyFill="1" applyBorder="1" applyAlignment="1"/>
    <xf numFmtId="165" fontId="7" fillId="0" borderId="0" xfId="1" applyNumberFormat="1" applyFont="1" applyAlignment="1"/>
    <xf numFmtId="165" fontId="7" fillId="0" borderId="0" xfId="2772" applyNumberFormat="1" applyFont="1" applyFill="1" applyBorder="1" applyAlignment="1">
      <alignment wrapText="1"/>
    </xf>
    <xf numFmtId="165" fontId="27" fillId="0" borderId="17" xfId="22480" applyNumberFormat="1" applyFont="1" applyBorder="1"/>
    <xf numFmtId="0" fontId="7" fillId="5" borderId="2" xfId="0" applyFont="1" applyFill="1" applyBorder="1" applyAlignment="1">
      <alignment wrapText="1"/>
    </xf>
    <xf numFmtId="165" fontId="30" fillId="0" borderId="2" xfId="1" applyNumberFormat="1" applyFont="1" applyBorder="1"/>
    <xf numFmtId="165" fontId="25" fillId="0" borderId="14" xfId="1" applyNumberFormat="1" applyFont="1" applyFill="1" applyBorder="1"/>
    <xf numFmtId="165" fontId="30" fillId="0" borderId="4" xfId="1" applyNumberFormat="1" applyFont="1" applyBorder="1"/>
    <xf numFmtId="165" fontId="30" fillId="0" borderId="3" xfId="1" applyNumberFormat="1" applyFont="1" applyBorder="1"/>
    <xf numFmtId="165" fontId="25" fillId="0" borderId="17" xfId="1" applyNumberFormat="1" applyFont="1" applyFill="1" applyBorder="1"/>
    <xf numFmtId="165" fontId="0" fillId="5" borderId="2" xfId="1" applyNumberFormat="1" applyFont="1" applyFill="1" applyBorder="1"/>
    <xf numFmtId="165" fontId="0" fillId="5" borderId="4" xfId="1" applyNumberFormat="1" applyFont="1" applyFill="1" applyBorder="1"/>
    <xf numFmtId="165" fontId="0" fillId="5" borderId="3" xfId="1" applyNumberFormat="1" applyFont="1" applyFill="1" applyBorder="1"/>
    <xf numFmtId="0" fontId="8" fillId="4" borderId="6" xfId="0" applyFont="1" applyFill="1" applyBorder="1" applyAlignment="1">
      <alignment horizontal="left"/>
    </xf>
    <xf numFmtId="169" fontId="8" fillId="4" borderId="8" xfId="2779" applyNumberFormat="1" applyFont="1" applyFill="1" applyBorder="1"/>
    <xf numFmtId="169" fontId="0" fillId="0" borderId="4" xfId="1" applyNumberFormat="1" applyFont="1" applyBorder="1"/>
    <xf numFmtId="169" fontId="20" fillId="0" borderId="14" xfId="22484" applyNumberFormat="1" applyFont="1" applyFill="1" applyBorder="1"/>
    <xf numFmtId="0" fontId="5" fillId="0" borderId="16" xfId="0" applyFont="1" applyBorder="1" applyAlignment="1">
      <alignment horizontal="left"/>
    </xf>
    <xf numFmtId="165" fontId="8" fillId="0" borderId="16" xfId="1" applyNumberFormat="1" applyFont="1" applyFill="1" applyBorder="1" applyAlignment="1">
      <alignment horizontal="left"/>
    </xf>
    <xf numFmtId="169" fontId="6" fillId="0" borderId="4" xfId="1" applyNumberFormat="1" applyFont="1" applyFill="1" applyBorder="1"/>
    <xf numFmtId="165" fontId="8" fillId="0" borderId="4" xfId="1" applyNumberFormat="1" applyFont="1" applyFill="1" applyBorder="1" applyAlignment="1">
      <alignment horizontal="left"/>
    </xf>
    <xf numFmtId="169" fontId="6" fillId="0" borderId="4" xfId="0" applyNumberFormat="1" applyFont="1" applyBorder="1"/>
    <xf numFmtId="169" fontId="6" fillId="0" borderId="14" xfId="1" applyNumberFormat="1" applyFont="1" applyFill="1" applyBorder="1"/>
    <xf numFmtId="169" fontId="0" fillId="0" borderId="2" xfId="1" applyNumberFormat="1" applyFont="1" applyBorder="1"/>
    <xf numFmtId="169" fontId="0" fillId="0" borderId="3" xfId="1" applyNumberFormat="1" applyFont="1" applyBorder="1"/>
    <xf numFmtId="0" fontId="7" fillId="0" borderId="4" xfId="0" applyFont="1" applyBorder="1" applyAlignment="1">
      <alignment vertical="center"/>
    </xf>
    <xf numFmtId="0" fontId="7" fillId="0" borderId="3" xfId="0" applyFont="1" applyBorder="1" applyAlignment="1">
      <alignment wrapText="1"/>
    </xf>
    <xf numFmtId="169" fontId="7" fillId="0" borderId="3" xfId="22478" applyNumberFormat="1" applyFont="1" applyBorder="1" applyAlignment="1">
      <alignment wrapText="1"/>
    </xf>
    <xf numFmtId="165" fontId="7" fillId="0" borderId="3" xfId="1" applyNumberFormat="1" applyFont="1" applyBorder="1" applyAlignment="1">
      <alignment vertical="center"/>
    </xf>
    <xf numFmtId="0" fontId="8" fillId="4" borderId="1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8" fillId="4" borderId="4" xfId="0" applyFont="1" applyFill="1" applyBorder="1"/>
    <xf numFmtId="169" fontId="7" fillId="5" borderId="8" xfId="1" applyNumberFormat="1" applyFont="1" applyFill="1" applyBorder="1"/>
    <xf numFmtId="169" fontId="7" fillId="5" borderId="14" xfId="1" applyNumberFormat="1" applyFont="1" applyFill="1" applyBorder="1"/>
    <xf numFmtId="0" fontId="8" fillId="5" borderId="6" xfId="0" applyFont="1" applyFill="1" applyBorder="1"/>
    <xf numFmtId="3" fontId="8" fillId="5" borderId="2" xfId="0" applyNumberFormat="1" applyFont="1" applyFill="1" applyBorder="1"/>
    <xf numFmtId="173" fontId="8" fillId="5" borderId="8" xfId="0" applyNumberFormat="1" applyFont="1" applyFill="1" applyBorder="1"/>
    <xf numFmtId="0" fontId="8" fillId="4" borderId="14" xfId="0" applyFont="1" applyFill="1" applyBorder="1"/>
    <xf numFmtId="3" fontId="5" fillId="0" borderId="4" xfId="0" applyNumberFormat="1" applyFont="1" applyBorder="1"/>
    <xf numFmtId="169" fontId="8" fillId="0" borderId="1" xfId="1" applyNumberFormat="1" applyFont="1" applyFill="1" applyBorder="1"/>
    <xf numFmtId="4" fontId="28" fillId="0" borderId="16" xfId="1" applyNumberFormat="1" applyFont="1" applyBorder="1"/>
    <xf numFmtId="0" fontId="29" fillId="4" borderId="1" xfId="0" applyFont="1" applyFill="1" applyBorder="1" applyAlignment="1">
      <alignment vertical="center" wrapText="1"/>
    </xf>
    <xf numFmtId="0" fontId="29" fillId="4" borderId="1" xfId="0" applyFont="1" applyFill="1" applyBorder="1"/>
    <xf numFmtId="174" fontId="5" fillId="0" borderId="0" xfId="0" applyNumberFormat="1" applyFont="1"/>
    <xf numFmtId="0" fontId="28" fillId="0" borderId="4" xfId="0" applyFont="1" applyBorder="1" applyAlignment="1">
      <alignment wrapText="1"/>
    </xf>
    <xf numFmtId="0" fontId="28" fillId="0" borderId="4" xfId="0" applyFont="1" applyBorder="1" applyAlignment="1">
      <alignment vertical="top"/>
    </xf>
    <xf numFmtId="165" fontId="28" fillId="0" borderId="4" xfId="1" applyNumberFormat="1" applyFont="1" applyBorder="1" applyAlignment="1">
      <alignment vertical="top"/>
    </xf>
    <xf numFmtId="165" fontId="7" fillId="0" borderId="4" xfId="1" applyNumberFormat="1" applyFont="1" applyBorder="1" applyAlignment="1">
      <alignment vertical="top"/>
    </xf>
    <xf numFmtId="0" fontId="6" fillId="5" borderId="2" xfId="0" applyFont="1" applyFill="1" applyBorder="1"/>
    <xf numFmtId="3" fontId="6" fillId="5" borderId="2" xfId="0" applyNumberFormat="1" applyFont="1" applyFill="1" applyBorder="1"/>
    <xf numFmtId="173" fontId="6" fillId="5" borderId="4" xfId="0" applyNumberFormat="1" applyFont="1" applyFill="1" applyBorder="1"/>
    <xf numFmtId="165" fontId="27" fillId="0" borderId="18" xfId="1" applyNumberFormat="1" applyFont="1" applyBorder="1"/>
    <xf numFmtId="0" fontId="8" fillId="0" borderId="18" xfId="0" applyFont="1" applyBorder="1"/>
    <xf numFmtId="165" fontId="8" fillId="0" borderId="18" xfId="0" applyNumberFormat="1" applyFont="1" applyBorder="1"/>
    <xf numFmtId="49" fontId="27" fillId="0" borderId="8" xfId="0" applyNumberFormat="1" applyFont="1" applyBorder="1"/>
    <xf numFmtId="169" fontId="8" fillId="0" borderId="3" xfId="0" applyNumberFormat="1" applyFont="1" applyBorder="1"/>
    <xf numFmtId="165" fontId="6" fillId="0" borderId="1" xfId="2773" applyNumberFormat="1" applyFont="1" applyBorder="1"/>
    <xf numFmtId="169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9" fontId="7" fillId="5" borderId="2" xfId="1" applyNumberFormat="1" applyFont="1" applyFill="1" applyBorder="1"/>
    <xf numFmtId="169" fontId="7" fillId="5" borderId="4" xfId="1" applyNumberFormat="1" applyFont="1" applyFill="1" applyBorder="1"/>
    <xf numFmtId="0" fontId="8" fillId="3" borderId="0" xfId="0" applyFont="1" applyFill="1" applyAlignment="1">
      <alignment horizontal="left"/>
    </xf>
    <xf numFmtId="0" fontId="8" fillId="3" borderId="11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165" fontId="8" fillId="5" borderId="1" xfId="1" applyNumberFormat="1" applyFont="1" applyFill="1" applyBorder="1" applyAlignment="1">
      <alignment horizontal="center" vertical="top"/>
    </xf>
    <xf numFmtId="0" fontId="15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9" fontId="8" fillId="0" borderId="15" xfId="1" applyNumberFormat="1" applyFont="1" applyBorder="1" applyAlignment="1">
      <alignment horizontal="left"/>
    </xf>
    <xf numFmtId="169" fontId="8" fillId="0" borderId="7" xfId="1" applyNumberFormat="1" applyFont="1" applyBorder="1" applyAlignment="1">
      <alignment horizontal="left"/>
    </xf>
    <xf numFmtId="169" fontId="8" fillId="4" borderId="2" xfId="1" applyNumberFormat="1" applyFont="1" applyFill="1" applyBorder="1" applyAlignment="1">
      <alignment horizontal="center" vertical="center"/>
    </xf>
    <xf numFmtId="169" fontId="8" fillId="4" borderId="4" xfId="1" applyNumberFormat="1" applyFont="1" applyFill="1" applyBorder="1" applyAlignment="1">
      <alignment horizontal="center" vertical="center"/>
    </xf>
    <xf numFmtId="169" fontId="15" fillId="0" borderId="0" xfId="1" applyNumberFormat="1" applyFont="1" applyAlignment="1">
      <alignment horizontal="center"/>
    </xf>
    <xf numFmtId="169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5" fillId="0" borderId="0" xfId="282" applyFont="1" applyFill="1" applyBorder="1" applyAlignment="1">
      <alignment horizont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169" fontId="8" fillId="7" borderId="2" xfId="1" applyNumberFormat="1" applyFont="1" applyFill="1" applyBorder="1" applyAlignment="1">
      <alignment horizontal="center" vertical="center"/>
    </xf>
    <xf numFmtId="169" fontId="8" fillId="7" borderId="4" xfId="1" applyNumberFormat="1" applyFont="1" applyFill="1" applyBorder="1" applyAlignment="1">
      <alignment horizontal="center" vertical="center"/>
    </xf>
    <xf numFmtId="0" fontId="13" fillId="0" borderId="0" xfId="282" applyFont="1" applyFill="1" applyAlignment="1">
      <alignment horizontal="center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171" fontId="8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71" fontId="6" fillId="4" borderId="1" xfId="0" applyNumberFormat="1" applyFont="1" applyFill="1" applyBorder="1" applyAlignment="1">
      <alignment horizontal="center"/>
    </xf>
    <xf numFmtId="165" fontId="6" fillId="4" borderId="2" xfId="1" applyNumberFormat="1" applyFont="1" applyFill="1" applyBorder="1" applyAlignment="1">
      <alignment horizontal="center" vertical="center"/>
    </xf>
    <xf numFmtId="165" fontId="6" fillId="4" borderId="4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71" fontId="6" fillId="4" borderId="1" xfId="0" applyNumberFormat="1" applyFont="1" applyFill="1" applyBorder="1" applyAlignment="1">
      <alignment horizontal="center" vertical="center"/>
    </xf>
    <xf numFmtId="171" fontId="6" fillId="4" borderId="9" xfId="0" applyNumberFormat="1" applyFont="1" applyFill="1" applyBorder="1" applyAlignment="1">
      <alignment horizontal="center" vertical="center"/>
    </xf>
    <xf numFmtId="171" fontId="6" fillId="4" borderId="5" xfId="0" applyNumberFormat="1" applyFont="1" applyFill="1" applyBorder="1" applyAlignment="1">
      <alignment horizontal="center" vertical="center"/>
    </xf>
    <xf numFmtId="0" fontId="21" fillId="0" borderId="0" xfId="282" applyFont="1" applyAlignment="1">
      <alignment horizontal="center"/>
    </xf>
    <xf numFmtId="171" fontId="6" fillId="4" borderId="10" xfId="0" applyNumberFormat="1" applyFont="1" applyFill="1" applyBorder="1" applyAlignment="1">
      <alignment horizontal="center" vertical="center"/>
    </xf>
    <xf numFmtId="169" fontId="6" fillId="4" borderId="2" xfId="1" applyNumberFormat="1" applyFont="1" applyFill="1" applyBorder="1" applyAlignment="1">
      <alignment horizontal="center" vertical="center"/>
    </xf>
    <xf numFmtId="169" fontId="6" fillId="4" borderId="4" xfId="1" applyNumberFormat="1" applyFont="1" applyFill="1" applyBorder="1" applyAlignment="1">
      <alignment horizontal="center" vertical="center"/>
    </xf>
    <xf numFmtId="0" fontId="15" fillId="0" borderId="0" xfId="282" applyFont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4" fillId="0" borderId="0" xfId="282" applyFont="1" applyAlignment="1">
      <alignment horizontal="center"/>
    </xf>
    <xf numFmtId="0" fontId="23" fillId="0" borderId="0" xfId="285" applyFont="1" applyAlignment="1">
      <alignment horizontal="left"/>
    </xf>
    <xf numFmtId="169" fontId="9" fillId="0" borderId="0" xfId="1" applyNumberFormat="1" applyFont="1" applyAlignment="1">
      <alignment horizontal="center"/>
    </xf>
    <xf numFmtId="169" fontId="6" fillId="0" borderId="0" xfId="1" applyNumberFormat="1" applyFont="1" applyAlignment="1">
      <alignment horizontal="left"/>
    </xf>
    <xf numFmtId="169" fontId="6" fillId="4" borderId="1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10" applyFont="1" applyFill="1" applyBorder="1" applyAlignment="1">
      <alignment horizontal="center" vertical="center"/>
    </xf>
    <xf numFmtId="0" fontId="6" fillId="4" borderId="4" xfId="10" applyFont="1" applyFill="1" applyBorder="1" applyAlignment="1">
      <alignment horizontal="center" vertical="center"/>
    </xf>
    <xf numFmtId="0" fontId="6" fillId="4" borderId="1" xfId="10" applyFont="1" applyFill="1" applyBorder="1" applyAlignment="1">
      <alignment horizontal="center" vertical="center"/>
    </xf>
    <xf numFmtId="0" fontId="6" fillId="4" borderId="8" xfId="1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10" applyFont="1" applyFill="1" applyBorder="1" applyAlignment="1">
      <alignment horizontal="center"/>
    </xf>
    <xf numFmtId="0" fontId="8" fillId="4" borderId="10" xfId="10" applyFont="1" applyFill="1" applyBorder="1" applyAlignment="1">
      <alignment horizontal="center"/>
    </xf>
    <xf numFmtId="0" fontId="8" fillId="4" borderId="5" xfId="1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readingOrder="1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169" fontId="8" fillId="6" borderId="2" xfId="1" applyNumberFormat="1" applyFont="1" applyFill="1" applyBorder="1" applyAlignment="1">
      <alignment horizontal="center" vertical="center"/>
    </xf>
    <xf numFmtId="169" fontId="8" fillId="6" borderId="4" xfId="1" applyNumberFormat="1" applyFont="1" applyFill="1" applyBorder="1" applyAlignment="1">
      <alignment horizontal="center" vertical="center"/>
    </xf>
    <xf numFmtId="169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</cellXfs>
  <cellStyles count="22489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3" xfId="22426" xr:uid="{B43FD788-721C-4A41-ABE6-910FC2E792E6}"/>
    <cellStyle name="Comma 10 10 2 2 2 2 2 2 2 2 2 3" xfId="16823" xr:uid="{CD5A880F-2132-47F1-BB03-2E1670539966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4" xfId="14034" xr:uid="{87059FF6-E46F-4E7F-9537-F04832ECE9F8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3" xfId="16804" xr:uid="{6DE72463-148D-42D9-B18A-70DC748B1969}"/>
    <cellStyle name="Comma 10 10 2 2 2 2 2 2 2 4" xfId="8390" xr:uid="{929DDB5D-5165-4037-92B5-B21C7885373A}"/>
    <cellStyle name="Comma 10 10 2 2 2 2 2 2 2 4 2" xfId="19618" xr:uid="{A358A7B7-B17F-4E7E-A54C-E8D6F8421C06}"/>
    <cellStyle name="Comma 10 10 2 2 2 2 2 2 2 5" xfId="14015" xr:uid="{ADE57CEF-CB57-4840-864D-4A39C5B77FE9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3" xfId="16798" xr:uid="{EFBCC6E0-BA7F-4577-B2E8-39A3DD174611}"/>
    <cellStyle name="Comma 10 10 2 2 2 2 2 2 4" xfId="8384" xr:uid="{7EBAD4A8-4256-4EBF-88AD-4002B44E6BDB}"/>
    <cellStyle name="Comma 10 10 2 2 2 2 2 2 4 2" xfId="19612" xr:uid="{9CE1EC0D-432B-44D9-B231-6335AE1EC199}"/>
    <cellStyle name="Comma 10 10 2 2 2 2 2 2 5" xfId="14009" xr:uid="{E3FD76B0-767A-48AE-B2FF-8DCEFE9F9FC5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3" xfId="16786" xr:uid="{9A92D018-36C7-4BC0-962A-79C04902321E}"/>
    <cellStyle name="Comma 10 10 2 2 2 2 2 4" xfId="8372" xr:uid="{8878A40F-83B6-4986-812D-5AED20D5C247}"/>
    <cellStyle name="Comma 10 10 2 2 2 2 2 4 2" xfId="19600" xr:uid="{7E5D7471-15B3-49F4-9135-76B3FDE514C2}"/>
    <cellStyle name="Comma 10 10 2 2 2 2 2 5" xfId="13997" xr:uid="{BAA36025-3F34-4D2F-8CC7-CA8A2EC122A7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3" xfId="16771" xr:uid="{F6E04DC7-9776-4C98-80F8-F9E8671C7318}"/>
    <cellStyle name="Comma 10 10 2 2 2 2 4" xfId="8357" xr:uid="{9C187F2E-909E-4155-BD8C-73D4DF6CB632}"/>
    <cellStyle name="Comma 10 10 2 2 2 2 4 2" xfId="19585" xr:uid="{F2B436C8-E346-4794-A174-F039A1A65631}"/>
    <cellStyle name="Comma 10 10 2 2 2 2 5" xfId="13982" xr:uid="{23556AE4-BA6E-4D6D-A2C5-94B63CF47B11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3" xfId="16764" xr:uid="{8C28F78C-1198-455A-87C9-5F1EE4C5B5AA}"/>
    <cellStyle name="Comma 10 10 2 2 2 4" xfId="8350" xr:uid="{D7B67F82-3500-472B-9303-3BC7E4B29C77}"/>
    <cellStyle name="Comma 10 10 2 2 2 4 2" xfId="19578" xr:uid="{BC32C644-B96A-4B68-9FDE-6AF5DB1F97D5}"/>
    <cellStyle name="Comma 10 10 2 2 2 5" xfId="13975" xr:uid="{E29A113F-DCBF-4F21-827A-4C235DA7E738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3" xfId="16758" xr:uid="{2716B378-587F-48D1-8274-11A87D67CC92}"/>
    <cellStyle name="Comma 10 10 2 2 4" xfId="8344" xr:uid="{7F6407AA-058E-41F2-B83A-27A6F269DB47}"/>
    <cellStyle name="Comma 10 10 2 2 4 2" xfId="19572" xr:uid="{4EDFE824-E8E4-425D-B2C4-D9E9CC9731BE}"/>
    <cellStyle name="Comma 10 10 2 2 5" xfId="13969" xr:uid="{2CDDA5F9-C122-4841-81DE-63415CD4018F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3" xfId="16749" xr:uid="{D614B8B5-AF67-446A-83FA-C8E72D784AFC}"/>
    <cellStyle name="Comma 10 10 2 4" xfId="8335" xr:uid="{966C5BAA-7661-4E65-8575-9B3E3FFF5128}"/>
    <cellStyle name="Comma 10 10 2 4 2" xfId="19563" xr:uid="{21770713-4C21-4A64-9597-B16C8C0EA866}"/>
    <cellStyle name="Comma 10 10 2 5" xfId="13960" xr:uid="{ABD84CBC-05C7-44AE-8FE0-064335D9A2D9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3" xfId="16496" xr:uid="{4FAACCEA-9405-43A8-A2C0-10534705B2C0}"/>
    <cellStyle name="Comma 10 10 4" xfId="8082" xr:uid="{240683D4-277E-48E0-89E5-EC4C7F83A0B4}"/>
    <cellStyle name="Comma 10 10 4 2" xfId="19310" xr:uid="{E739422A-D4B0-4CEC-A43F-4EAA48D4FCDF}"/>
    <cellStyle name="Comma 10 10 5" xfId="13707" xr:uid="{5CFC044D-9EC3-41E0-A8DC-DBB8017736E6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3" xfId="14335" xr:uid="{83783D96-E1D0-476E-B694-8E856384D067}"/>
    <cellStyle name="Comma 10 11 3" xfId="5921" xr:uid="{55C20ADA-ADB2-45FA-8ED8-536337808870}"/>
    <cellStyle name="Comma 10 11 3 2" xfId="17149" xr:uid="{D1069B4B-C167-4FF1-B4CD-76633BAE9BE4}"/>
    <cellStyle name="Comma 10 11 4" xfId="11546" xr:uid="{B50D74C7-E6CA-48E5-8DBA-DF8B2CBD7095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3" xfId="14059" xr:uid="{3A764472-3337-426F-A8B4-1F0F7CDF2C16}"/>
    <cellStyle name="Comma 10 13" xfId="5646" xr:uid="{9107FCD9-6840-49B8-BB1B-70DB08C66E92}"/>
    <cellStyle name="Comma 10 13 2" xfId="16874" xr:uid="{F00AD95A-4361-4FCA-89DA-666BFBCA5877}"/>
    <cellStyle name="Comma 10 14" xfId="11270" xr:uid="{24BCCFEE-E4A4-4041-B9E9-2B4656193608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3" xfId="14339" xr:uid="{2525FA6B-1D40-4102-A5FF-CF073629013E}"/>
    <cellStyle name="Comma 10 2 10 3" xfId="5925" xr:uid="{B2C27BD7-3272-495C-9F17-F03A76271267}"/>
    <cellStyle name="Comma 10 2 10 3 2" xfId="17153" xr:uid="{A022AAB3-A2D9-40A4-BF9A-FAC573A02488}"/>
    <cellStyle name="Comma 10 2 10 4" xfId="11550" xr:uid="{96A89D19-A531-44B0-A10A-8067A2E97E37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3" xfId="14063" xr:uid="{CA8051F3-EE12-4C5B-8168-5EB1BD91E33D}"/>
    <cellStyle name="Comma 10 2 12" xfId="5650" xr:uid="{5FEA4A57-23C1-444D-9222-BB15F9EA86B5}"/>
    <cellStyle name="Comma 10 2 12 2" xfId="16878" xr:uid="{BDAE51E7-1E20-49B3-A744-C304AFF625AD}"/>
    <cellStyle name="Comma 10 2 13" xfId="11274" xr:uid="{2697E2BA-9C9C-4F89-A94A-9276BD3A968B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3" xfId="14044" xr:uid="{0819EFE1-AACB-46A5-8828-69E3E2C41C34}"/>
    <cellStyle name="Comma 10 2 2 11" xfId="5631" xr:uid="{B14B05DF-FECE-4FD7-AA20-93261DAA23AF}"/>
    <cellStyle name="Comma 10 2 2 11 2" xfId="16859" xr:uid="{8FFD2C32-7CB9-426B-B960-E9637532DC67}"/>
    <cellStyle name="Comma 10 2 2 12" xfId="11255" xr:uid="{D3036C40-DDB3-4F2E-8B64-1F720F87223F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1" xfId="11256" xr:uid="{C544C973-D9DD-4E70-9B05-9CA13806F534}"/>
    <cellStyle name="Comma 10 2 2 2 2" xfId="16" xr:uid="{00000000-0005-0000-0000-000010000000}"/>
    <cellStyle name="Comma 10 2 2 2 2 10" xfId="11262" xr:uid="{F362E9EC-478D-449F-BF53-4E8308F56BB2}"/>
    <cellStyle name="Comma 10 2 2 2 2 2" xfId="273" xr:uid="{00000000-0005-0000-0000-000011000000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3" xfId="16455" xr:uid="{55B94F92-CCA9-44A6-B1F1-369770BB4ADE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4" xfId="13666" xr:uid="{CF4A0FC4-0C06-4A9E-8196-B087330F6993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3" xfId="14312" xr:uid="{0806CB2B-F795-48CB-B9BD-98FB69EB1FCA}"/>
    <cellStyle name="Comma 10 2 2 2 2 2 2 2 2 4" xfId="5898" xr:uid="{ED93AB57-FFB2-4F68-9D01-67AAFA062277}"/>
    <cellStyle name="Comma 10 2 2 2 2 2 2 2 2 4 2" xfId="17126" xr:uid="{819481D3-35A7-4254-97E8-57F2584ED6A4}"/>
    <cellStyle name="Comma 10 2 2 2 2 2 2 2 2 5" xfId="11523" xr:uid="{A514FDE5-F5E6-44EF-9808-A12C47948565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3" xfId="16743" xr:uid="{AFF097E2-C721-4992-A85B-6C005D43DEA6}"/>
    <cellStyle name="Comma 10 2 2 2 2 2 2 2 3 3" xfId="8329" xr:uid="{5B8297FF-22C0-45A6-AD18-F674078C2A4B}"/>
    <cellStyle name="Comma 10 2 2 2 2 2 2 2 3 3 2" xfId="19557" xr:uid="{A06A8F08-796C-44DA-AF0D-6069790E4247}"/>
    <cellStyle name="Comma 10 2 2 2 2 2 2 2 3 4" xfId="13954" xr:uid="{75B99E8C-9493-425A-8A5F-45ACF3555938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3" xfId="15375" xr:uid="{ED17CCBD-1C84-4949-B470-452861B87524}"/>
    <cellStyle name="Comma 10 2 2 2 2 2 2 2 4 3" xfId="6961" xr:uid="{4DECDA65-F731-43E7-B0E1-531D3F2D4076}"/>
    <cellStyle name="Comma 10 2 2 2 2 2 2 2 4 3 2" xfId="18189" xr:uid="{28ACDEFB-2EC7-4C46-AAAD-C86F7FBCEB00}"/>
    <cellStyle name="Comma 10 2 2 2 2 2 2 2 4 4" xfId="12586" xr:uid="{02998A36-A780-4872-9CD1-A71308A09131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3" xfId="14306" xr:uid="{CD47FDFD-2FD9-4639-93C1-C9EA2025FD21}"/>
    <cellStyle name="Comma 10 2 2 2 2 2 2 2 6" xfId="5892" xr:uid="{1E54301F-78FC-4E7C-89CB-589B9AC3C19E}"/>
    <cellStyle name="Comma 10 2 2 2 2 2 2 2 6 2" xfId="17120" xr:uid="{05E03559-3A77-4B85-B161-9EA349E2BA9C}"/>
    <cellStyle name="Comma 10 2 2 2 2 2 2 2 7" xfId="11517" xr:uid="{1C25885E-10EE-4224-ABD3-DA76B81DA2B3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3" xfId="15917" xr:uid="{B35D2497-AA49-4E54-82B8-7AEF86B6CE3F}"/>
    <cellStyle name="Comma 10 2 2 2 2 2 2 3 3" xfId="7503" xr:uid="{8CC0FBEF-E509-4835-A2B3-2239D54EB7A8}"/>
    <cellStyle name="Comma 10 2 2 2 2 2 2 3 3 2" xfId="18731" xr:uid="{40F31520-9055-4CC2-90FD-776BFEBEA788}"/>
    <cellStyle name="Comma 10 2 2 2 2 2 2 3 4" xfId="13128" xr:uid="{4388D975-B0E4-4BAF-A0A7-4DD08E36F8AB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3" xfId="14837" xr:uid="{6A5357E9-A9EC-4B96-BD6D-19FA7E5262D4}"/>
    <cellStyle name="Comma 10 2 2 2 2 2 2 5" xfId="6423" xr:uid="{E6F11B84-69B6-44EE-A715-F3B313FC9C82}"/>
    <cellStyle name="Comma 10 2 2 2 2 2 2 5 2" xfId="17651" xr:uid="{0CCD9928-32F6-4E3C-842A-3B399F699BD3}"/>
    <cellStyle name="Comma 10 2 2 2 2 2 2 6" xfId="12048" xr:uid="{AC119124-8E4E-4F02-90CB-C85E0E847491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3" xfId="16188" xr:uid="{BA175208-DDE9-41EC-B0C9-E0982E1E1EEE}"/>
    <cellStyle name="Comma 10 2 2 2 2 2 3 2 3" xfId="7774" xr:uid="{13AF994B-ADC2-4278-9685-EAEA93B50060}"/>
    <cellStyle name="Comma 10 2 2 2 2 2 3 2 3 2" xfId="19002" xr:uid="{CC87C859-0EFA-4AA1-B353-7E54EF3ACD2E}"/>
    <cellStyle name="Comma 10 2 2 2 2 2 3 2 4" xfId="13399" xr:uid="{C9C35538-09F5-48C9-B81D-BA1EF3CE8A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3" xfId="15108" xr:uid="{F62E556E-C878-4C17-9B8A-4BF80B113E97}"/>
    <cellStyle name="Comma 10 2 2 2 2 2 3 4" xfId="6694" xr:uid="{DED8C40E-5512-42E0-AA91-7C38F4BAC059}"/>
    <cellStyle name="Comma 10 2 2 2 2 2 3 4 2" xfId="17922" xr:uid="{984CDB5C-2DD0-4BA7-975E-A3FAFE100CB3}"/>
    <cellStyle name="Comma 10 2 2 2 2 2 3 5" xfId="12319" xr:uid="{EAFD2CDB-C7D9-4D3C-BF56-BF706CE7C11A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3" xfId="15650" xr:uid="{39DA10FC-009B-476C-AD49-BE6648C2C132}"/>
    <cellStyle name="Comma 10 2 2 2 2 2 4 3" xfId="7236" xr:uid="{5B1D8584-BB01-4F10-9AB8-DD2B2FA72E90}"/>
    <cellStyle name="Comma 10 2 2 2 2 2 4 3 2" xfId="18464" xr:uid="{60678E8C-019C-4D17-9FA7-F98B1BA11549}"/>
    <cellStyle name="Comma 10 2 2 2 2 2 4 4" xfId="12861" xr:uid="{A8101633-80D3-4F11-94A1-1C4D0237BE35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3" xfId="16731" xr:uid="{A27D3689-B07A-4B39-A83C-61A2C77D2B57}"/>
    <cellStyle name="Comma 10 2 2 2 2 2 5 3" xfId="8317" xr:uid="{996621B6-2D74-469E-8FC5-30ADD7881158}"/>
    <cellStyle name="Comma 10 2 2 2 2 2 5 3 2" xfId="19545" xr:uid="{A7F4257E-D328-4348-896C-ACA89FAD66D0}"/>
    <cellStyle name="Comma 10 2 2 2 2 2 5 4" xfId="13942" xr:uid="{9758A928-04E1-4EB6-A34E-5F101D3D3AA6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3" xfId="14570" xr:uid="{7A2F75B8-C85A-46E4-B9BD-8D29AF573139}"/>
    <cellStyle name="Comma 10 2 2 2 2 2 6 3" xfId="6156" xr:uid="{672FFAB4-AEAE-469C-BDA3-AD5C81C21824}"/>
    <cellStyle name="Comma 10 2 2 2 2 2 6 3 2" xfId="17384" xr:uid="{A6B191F6-9205-479D-BCD3-DEB52B697A86}"/>
    <cellStyle name="Comma 10 2 2 2 2 2 6 4" xfId="11781" xr:uid="{A7CB5720-4C59-493D-B651-A288BF7FA69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3" xfId="14294" xr:uid="{2330C4F7-D5E7-40B7-A1CB-EC877EAE176F}"/>
    <cellStyle name="Comma 10 2 2 2 2 2 8" xfId="5881" xr:uid="{36195F27-74A8-4946-A49D-8D327CECBEAA}"/>
    <cellStyle name="Comma 10 2 2 2 2 2 8 2" xfId="17109" xr:uid="{ED9864D9-E201-419C-AD27-A9D69218F0F0}"/>
    <cellStyle name="Comma 10 2 2 2 2 2 9" xfId="11505" xr:uid="{0DF5AE4C-D3F3-45AC-8240-58869909B1FC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3" xfId="16212" xr:uid="{927F76C5-5EED-40DB-9B17-F7B38955244D}"/>
    <cellStyle name="Comma 10 2 2 2 2 3 2 2 3" xfId="7798" xr:uid="{BBDC4DD3-3714-4C06-89D9-F8020C215D74}"/>
    <cellStyle name="Comma 10 2 2 2 2 3 2 2 3 2" xfId="19026" xr:uid="{A932BDD0-C46B-4946-A865-324E0A19252E}"/>
    <cellStyle name="Comma 10 2 2 2 2 3 2 2 4" xfId="13423" xr:uid="{6238D900-A8DA-4A6D-985E-895D66D12E11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3" xfId="15132" xr:uid="{C6C2D46C-C1B4-47A7-8F26-B6477F60A361}"/>
    <cellStyle name="Comma 10 2 2 2 2 3 2 4" xfId="6718" xr:uid="{28309713-B9DE-40A6-AC56-C4AD7996CDE5}"/>
    <cellStyle name="Comma 10 2 2 2 2 3 2 4 2" xfId="17946" xr:uid="{468D1399-7675-4731-BDD4-1B9D34F82EAC}"/>
    <cellStyle name="Comma 10 2 2 2 2 3 2 5" xfId="12343" xr:uid="{4D6A18A9-579E-4EB1-908E-3E0A4D988E16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3" xfId="15674" xr:uid="{F225C438-A834-4DB5-B024-D0A6F17BE376}"/>
    <cellStyle name="Comma 10 2 2 2 2 3 3 3" xfId="7260" xr:uid="{59739733-185D-496E-84D0-F362A9FE2398}"/>
    <cellStyle name="Comma 10 2 2 2 2 3 3 3 2" xfId="18488" xr:uid="{415963FA-D43A-49DF-BEBA-E7FD96700D00}"/>
    <cellStyle name="Comma 10 2 2 2 2 3 3 4" xfId="12885" xr:uid="{CD9CBD2D-1D92-4980-B861-699A3BBE905E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3" xfId="14594" xr:uid="{904C1B25-D520-4123-8BF8-8647A90E1AEF}"/>
    <cellStyle name="Comma 10 2 2 2 2 3 5" xfId="6180" xr:uid="{67E26700-A42D-4402-AC6E-F6C956DC1F3F}"/>
    <cellStyle name="Comma 10 2 2 2 2 3 5 2" xfId="17408" xr:uid="{CCFBC183-499D-42BC-A2AF-24B00496FBFE}"/>
    <cellStyle name="Comma 10 2 2 2 2 3 6" xfId="11805" xr:uid="{14BB1106-2B4A-4568-B143-E5EE7D3034AB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3" xfId="15945" xr:uid="{12A4445B-09E2-4A83-B9D2-B905BB83C1F7}"/>
    <cellStyle name="Comma 10 2 2 2 2 4 2 3" xfId="7531" xr:uid="{1D13D3B0-6DF5-44DE-AB0F-93A3BB2E0CAF}"/>
    <cellStyle name="Comma 10 2 2 2 2 4 2 3 2" xfId="18759" xr:uid="{E23FA492-915F-47F6-8E99-D76B4D21F007}"/>
    <cellStyle name="Comma 10 2 2 2 2 4 2 4" xfId="13156" xr:uid="{C8276901-47EA-481A-9FE7-D39863305B31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3" xfId="14865" xr:uid="{B0181E13-A12C-43EC-9F3D-0EB3E8C00687}"/>
    <cellStyle name="Comma 10 2 2 2 2 4 4" xfId="6451" xr:uid="{91C0953D-FBDF-40A4-A1DF-3F9070A25D45}"/>
    <cellStyle name="Comma 10 2 2 2 2 4 4 2" xfId="17679" xr:uid="{A829D36C-A5D5-4E30-BEA3-44C370AF134C}"/>
    <cellStyle name="Comma 10 2 2 2 2 4 5" xfId="12076" xr:uid="{D8E2F449-0B35-4652-B230-B5711FFDAC8D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3" xfId="15407" xr:uid="{AA61BEE2-896C-4AAD-A343-F70F5E8FE26E}"/>
    <cellStyle name="Comma 10 2 2 2 2 5 3" xfId="6993" xr:uid="{69988D01-233D-48E8-9128-E0BA396AF390}"/>
    <cellStyle name="Comma 10 2 2 2 2 5 3 2" xfId="18221" xr:uid="{5FAA5706-657E-4026-8883-9DAED3A4216A}"/>
    <cellStyle name="Comma 10 2 2 2 2 5 4" xfId="12618" xr:uid="{B18C9FDF-A6C7-4B10-BCB8-93BE852ACBC1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3" xfId="16488" xr:uid="{DA911FAF-B3CB-462E-B398-CDCCC9106FEE}"/>
    <cellStyle name="Comma 10 2 2 2 2 6 3" xfId="8074" xr:uid="{BB17CCFB-2822-43A5-96DC-B92F423CB53B}"/>
    <cellStyle name="Comma 10 2 2 2 2 6 3 2" xfId="19302" xr:uid="{F9D79C43-7889-4E77-A5EF-F33F7D203A33}"/>
    <cellStyle name="Comma 10 2 2 2 2 6 4" xfId="13699" xr:uid="{99EAC382-1263-42B3-95B2-A1FB3F5A4181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3" xfId="14327" xr:uid="{2A69C296-714B-4851-9B17-6E7657827120}"/>
    <cellStyle name="Comma 10 2 2 2 2 7 3" xfId="5913" xr:uid="{C89EA5CE-1C08-433B-B238-D797BA68FC5D}"/>
    <cellStyle name="Comma 10 2 2 2 2 7 3 2" xfId="17141" xr:uid="{9E20A5BD-185E-4B0A-90FE-F7A94D5C08FA}"/>
    <cellStyle name="Comma 10 2 2 2 2 7 4" xfId="11538" xr:uid="{A7B35F6A-26E3-4FBD-A765-9237A5251FF9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3" xfId="14051" xr:uid="{33701B0E-ABFB-4C32-9C05-3A80BF1921DD}"/>
    <cellStyle name="Comma 10 2 2 2 2 9" xfId="5638" xr:uid="{92C604E4-95E9-4B16-8A6A-7195CE64FA76}"/>
    <cellStyle name="Comma 10 2 2 2 2 9 2" xfId="16866" xr:uid="{6ACE5B8F-8C93-4171-B06D-846F69B39D90}"/>
    <cellStyle name="Comma 10 2 2 2 3" xfId="209" xr:uid="{00000000-0005-0000-0000-000027000000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3" xfId="16391" xr:uid="{F3333C9F-D94B-4283-9951-7CEACD558562}"/>
    <cellStyle name="Comma 10 2 2 2 3 2 2 2 3" xfId="7977" xr:uid="{572E59A1-9550-4A2C-A8AC-123F970407A5}"/>
    <cellStyle name="Comma 10 2 2 2 3 2 2 2 3 2" xfId="19205" xr:uid="{5BA5FDDE-2B80-4171-8E3A-A6763507F652}"/>
    <cellStyle name="Comma 10 2 2 2 3 2 2 2 4" xfId="13602" xr:uid="{6D94B1D4-B184-4ED5-B6B0-BB65018A0231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3" xfId="15311" xr:uid="{3AE1EEF2-CF23-4C68-B02C-0F9355D031C4}"/>
    <cellStyle name="Comma 10 2 2 2 3 2 2 4" xfId="6897" xr:uid="{7FC4226B-7B60-42EA-AD0D-34D7CA72BA39}"/>
    <cellStyle name="Comma 10 2 2 2 3 2 2 4 2" xfId="18125" xr:uid="{113DDC29-C7C0-4F75-BB2C-C2B786A8B7D3}"/>
    <cellStyle name="Comma 10 2 2 2 3 2 2 5" xfId="12522" xr:uid="{C599147E-834F-4E75-B33B-791BF1D74596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3" xfId="15853" xr:uid="{D5DE0FE4-5576-47F6-B35E-FE9F4CB53BB9}"/>
    <cellStyle name="Comma 10 2 2 2 3 2 3 3" xfId="7439" xr:uid="{526660E1-89C7-4FFF-A629-C9D39970A369}"/>
    <cellStyle name="Comma 10 2 2 2 3 2 3 3 2" xfId="18667" xr:uid="{0C9AB98E-14F1-4075-B5FC-E59F3AD2E623}"/>
    <cellStyle name="Comma 10 2 2 2 3 2 3 4" xfId="13064" xr:uid="{72697E53-1FF5-479B-9618-D4435882D3D7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3" xfId="14773" xr:uid="{A5CA5E87-D48F-4BAC-890E-7C7AA9A9233C}"/>
    <cellStyle name="Comma 10 2 2 2 3 2 5" xfId="6359" xr:uid="{4D72F6EF-5E38-42CF-A059-FF71858A400B}"/>
    <cellStyle name="Comma 10 2 2 2 3 2 5 2" xfId="17587" xr:uid="{A67A8491-D588-40F6-AF4E-D7F7355CEE18}"/>
    <cellStyle name="Comma 10 2 2 2 3 2 6" xfId="11984" xr:uid="{8AA43361-449A-4648-ABFC-1193FAA814E7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3" xfId="16124" xr:uid="{F49C374F-B545-486E-A7FB-3D05C5556AB6}"/>
    <cellStyle name="Comma 10 2 2 2 3 3 2 3" xfId="7710" xr:uid="{BDFBE617-EB8E-4C7B-A106-5B857FEA2043}"/>
    <cellStyle name="Comma 10 2 2 2 3 3 2 3 2" xfId="18938" xr:uid="{A91CDD65-8CE7-4A72-AC5F-625D02C8D14B}"/>
    <cellStyle name="Comma 10 2 2 2 3 3 2 4" xfId="13335" xr:uid="{BD2CB678-3957-44D4-9E1F-49FB51C8947E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3" xfId="15044" xr:uid="{EC06810D-B617-42C6-8738-1347E1093104}"/>
    <cellStyle name="Comma 10 2 2 2 3 3 4" xfId="6630" xr:uid="{50F6FAF8-ABC8-41EE-A373-17A945769FFA}"/>
    <cellStyle name="Comma 10 2 2 2 3 3 4 2" xfId="17858" xr:uid="{8360E2C7-E55D-44D7-AC92-B1949845497A}"/>
    <cellStyle name="Comma 10 2 2 2 3 3 5" xfId="12255" xr:uid="{4098354D-D2B0-4262-B04B-033511184C90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3" xfId="15586" xr:uid="{C3C0E234-329C-4CFA-ABBA-A861F0B7D541}"/>
    <cellStyle name="Comma 10 2 2 2 3 4 3" xfId="7172" xr:uid="{18C3DEA3-BA91-4351-AC57-AF1CE12ECEBE}"/>
    <cellStyle name="Comma 10 2 2 2 3 4 3 2" xfId="18400" xr:uid="{0A9C6901-AF22-4968-B428-C93AA1363CD3}"/>
    <cellStyle name="Comma 10 2 2 2 3 4 4" xfId="12797" xr:uid="{5641811D-2279-4565-A9FC-6F0C6A8C092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3" xfId="16667" xr:uid="{0F15246B-418B-458F-8C65-8912A1040D5C}"/>
    <cellStyle name="Comma 10 2 2 2 3 5 3" xfId="8253" xr:uid="{47D233DB-A501-4C3E-83FB-0D5565751A41}"/>
    <cellStyle name="Comma 10 2 2 2 3 5 3 2" xfId="19481" xr:uid="{24CFB312-05DD-4F63-9471-BF19ED3CDC83}"/>
    <cellStyle name="Comma 10 2 2 2 3 5 4" xfId="13878" xr:uid="{8BFE38EE-16D9-4002-A597-A7208B9FE223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3" xfId="14506" xr:uid="{5E0AA967-258D-4E77-8736-6B2B2AEDAEB9}"/>
    <cellStyle name="Comma 10 2 2 2 3 6 3" xfId="6092" xr:uid="{6DBA83EA-05CE-473B-A94A-89409BC0286A}"/>
    <cellStyle name="Comma 10 2 2 2 3 6 3 2" xfId="17320" xr:uid="{24C734BC-EAA0-4C33-9E73-5AA80603292A}"/>
    <cellStyle name="Comma 10 2 2 2 3 6 4" xfId="11717" xr:uid="{CA14683C-4BD7-439C-9EA4-53CB2798FA82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3" xfId="14230" xr:uid="{3814F755-86DD-48D7-BE00-051D49EA8A23}"/>
    <cellStyle name="Comma 10 2 2 2 3 8" xfId="5817" xr:uid="{63800098-5038-46B8-8F38-818C95875115}"/>
    <cellStyle name="Comma 10 2 2 2 3 8 2" xfId="17045" xr:uid="{7DDD33A6-22D8-4CAC-8E61-F24B495F8567}"/>
    <cellStyle name="Comma 10 2 2 2 3 9" xfId="11441" xr:uid="{A34F831D-F040-40A6-9255-FB5B658459AC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3" xfId="16206" xr:uid="{C5FDBE03-CCEC-473D-9AD5-83157741E8DF}"/>
    <cellStyle name="Comma 10 2 2 2 4 2 2 3" xfId="7792" xr:uid="{1148D118-B044-4A00-8860-C0F46C31A2B6}"/>
    <cellStyle name="Comma 10 2 2 2 4 2 2 3 2" xfId="19020" xr:uid="{D02CB901-475D-4E24-89F3-649F69663970}"/>
    <cellStyle name="Comma 10 2 2 2 4 2 2 4" xfId="13417" xr:uid="{E9A719EA-C4BB-4923-8C0A-63021300A133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3" xfId="15126" xr:uid="{24B88254-564A-4FF6-B66A-2D26B0E4129E}"/>
    <cellStyle name="Comma 10 2 2 2 4 2 4" xfId="6712" xr:uid="{9A869744-CA83-4295-AACB-BA148A07EDC8}"/>
    <cellStyle name="Comma 10 2 2 2 4 2 4 2" xfId="17940" xr:uid="{0C8FD0E9-880F-441C-BFF8-AF699505D180}"/>
    <cellStyle name="Comma 10 2 2 2 4 2 5" xfId="12337" xr:uid="{05C2A7A3-459F-46EA-8E20-00B4E208E427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3" xfId="15668" xr:uid="{17A7AF7B-E21D-41FC-B0AE-C59EFCAC8830}"/>
    <cellStyle name="Comma 10 2 2 2 4 3 3" xfId="7254" xr:uid="{72C02762-A608-4D88-9A34-78C0882D0CCA}"/>
    <cellStyle name="Comma 10 2 2 2 4 3 3 2" xfId="18482" xr:uid="{57A4F344-4659-4F7B-BF24-3DA497345F90}"/>
    <cellStyle name="Comma 10 2 2 2 4 3 4" xfId="12879" xr:uid="{9AFD9A5C-8DB9-42CB-B20D-673034DAFC96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3" xfId="14588" xr:uid="{DCADD8F5-E840-4092-86AF-FC408847F6E7}"/>
    <cellStyle name="Comma 10 2 2 2 4 5" xfId="6174" xr:uid="{E420469C-BBCA-4C6E-A424-7AEEC7057191}"/>
    <cellStyle name="Comma 10 2 2 2 4 5 2" xfId="17402" xr:uid="{6A090ABB-43E3-4F1C-826D-65A2DF64C42E}"/>
    <cellStyle name="Comma 10 2 2 2 4 6" xfId="11799" xr:uid="{01A6655F-E5B3-47A1-9F98-4FAEEABBCE45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3" xfId="15939" xr:uid="{FC77658C-08C3-4CB3-A3D1-AB4C20F78681}"/>
    <cellStyle name="Comma 10 2 2 2 5 2 3" xfId="7525" xr:uid="{C57C00AB-D43C-4D5C-9C1D-8C5DFC91F496}"/>
    <cellStyle name="Comma 10 2 2 2 5 2 3 2" xfId="18753" xr:uid="{46676EFC-4718-4311-95F3-EA67E28250BE}"/>
    <cellStyle name="Comma 10 2 2 2 5 2 4" xfId="13150" xr:uid="{5B6D8DB9-F063-41A7-8483-47DBD4272A26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3" xfId="14859" xr:uid="{CE197D92-F497-475B-97D9-26CBECC1DE66}"/>
    <cellStyle name="Comma 10 2 2 2 5 4" xfId="6445" xr:uid="{45AFC9B8-8FDF-49BF-AA96-EF5559C6A2B6}"/>
    <cellStyle name="Comma 10 2 2 2 5 4 2" xfId="17673" xr:uid="{9E77CEEC-F29E-4C4C-95D9-EA35FA746D61}"/>
    <cellStyle name="Comma 10 2 2 2 5 5" xfId="12070" xr:uid="{406D2CFF-2D50-4C10-9FDE-08E146A5A768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3" xfId="15401" xr:uid="{85D890E4-2165-4F27-8FAE-2972C7C0E6E1}"/>
    <cellStyle name="Comma 10 2 2 2 6 3" xfId="6987" xr:uid="{DFE44FA4-FDDE-44FB-BC2F-AFE0C98EA456}"/>
    <cellStyle name="Comma 10 2 2 2 6 3 2" xfId="18215" xr:uid="{0F312B4F-4250-48BC-BC06-302D7A66CF72}"/>
    <cellStyle name="Comma 10 2 2 2 6 4" xfId="12612" xr:uid="{22615215-368B-47E3-86B4-A675512AAE42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3" xfId="16482" xr:uid="{4815859F-57AD-4F62-A648-101E49B61A13}"/>
    <cellStyle name="Comma 10 2 2 2 7 3" xfId="8068" xr:uid="{DFF7B911-31D9-405A-ADF4-E1A0C1FFFDEB}"/>
    <cellStyle name="Comma 10 2 2 2 7 3 2" xfId="19296" xr:uid="{09D7E718-B9F5-4B62-8328-983C2040FD3D}"/>
    <cellStyle name="Comma 10 2 2 2 7 4" xfId="13693" xr:uid="{7F99FBDE-124C-4642-8034-AD0D60CE443D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3" xfId="14321" xr:uid="{204C53A0-7B94-4CA6-9FF7-B861F36A52A3}"/>
    <cellStyle name="Comma 10 2 2 2 8 3" xfId="5907" xr:uid="{1E9A9145-C86B-4A64-868E-EEBDD4AF9612}"/>
    <cellStyle name="Comma 10 2 2 2 8 3 2" xfId="17135" xr:uid="{E0DC162C-264A-4489-81BC-73F25E1494FF}"/>
    <cellStyle name="Comma 10 2 2 2 8 4" xfId="11532" xr:uid="{A05A8D06-DC8F-46D3-9CF6-1977885100F1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3" xfId="14045" xr:uid="{8CB30B9F-8506-4E34-9ABD-EB301FFA2CF6}"/>
    <cellStyle name="Comma 10 2 2 3" xfId="115" xr:uid="{00000000-0005-0000-0000-00003A000000}"/>
    <cellStyle name="Comma 10 2 2 3 10" xfId="11347" xr:uid="{16CECB26-5065-449D-9F0D-5F09BE0627A5}"/>
    <cellStyle name="Comma 10 2 2 3 2" xfId="241" xr:uid="{00000000-0005-0000-0000-00003B00000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3" xfId="16423" xr:uid="{C3B6ACA6-C0CE-4889-B545-F1E31FA8ED18}"/>
    <cellStyle name="Comma 10 2 2 3 2 2 2 2 3" xfId="8009" xr:uid="{788D024E-5BA7-4E29-8940-C6333FC96FBE}"/>
    <cellStyle name="Comma 10 2 2 3 2 2 2 2 3 2" xfId="19237" xr:uid="{3C099713-04D8-49B5-A615-27DAF391E13C}"/>
    <cellStyle name="Comma 10 2 2 3 2 2 2 2 4" xfId="13634" xr:uid="{8AA0A710-5966-424E-B63F-6154A029C6F6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3" xfId="15343" xr:uid="{41BC601A-2E17-455D-BCF1-821A30FA2474}"/>
    <cellStyle name="Comma 10 2 2 3 2 2 2 4" xfId="6929" xr:uid="{B121F30F-23F4-4A01-8569-CD5EF1C5EB18}"/>
    <cellStyle name="Comma 10 2 2 3 2 2 2 4 2" xfId="18157" xr:uid="{82AF30BF-50BA-4B51-A3E1-9140BC2F05B0}"/>
    <cellStyle name="Comma 10 2 2 3 2 2 2 5" xfId="12554" xr:uid="{9C2C35C1-5375-4707-8648-6B17C73376CE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3" xfId="15885" xr:uid="{4FC8F2E5-E86B-4917-9C8D-8801F9FAB412}"/>
    <cellStyle name="Comma 10 2 2 3 2 2 3 3" xfId="7471" xr:uid="{9FEAF5C8-6044-4472-9003-8978833B364B}"/>
    <cellStyle name="Comma 10 2 2 3 2 2 3 3 2" xfId="18699" xr:uid="{C9DB9AD9-0D4D-4218-BD66-99DEC3212610}"/>
    <cellStyle name="Comma 10 2 2 3 2 2 3 4" xfId="13096" xr:uid="{7023BA99-D920-48BC-A476-2E8BB3D85A1E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3" xfId="14805" xr:uid="{DA4CEEFD-1718-4D5B-8EF6-59EEA42CB5C4}"/>
    <cellStyle name="Comma 10 2 2 3 2 2 5" xfId="6391" xr:uid="{088BC65F-C8DA-4A4F-AB3B-58D71D1203AC}"/>
    <cellStyle name="Comma 10 2 2 3 2 2 5 2" xfId="17619" xr:uid="{B7524EB0-58CA-4508-9921-56B26F2B21E5}"/>
    <cellStyle name="Comma 10 2 2 3 2 2 6" xfId="12016" xr:uid="{8F1F9213-3ACB-40E6-AFEA-3D245254622A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3" xfId="16156" xr:uid="{0BC20BF2-C8DB-46F5-ADB1-DD0C43F39512}"/>
    <cellStyle name="Comma 10 2 2 3 2 3 2 3" xfId="7742" xr:uid="{367824B7-5F31-4DB9-B6F3-B35A8E3192FE}"/>
    <cellStyle name="Comma 10 2 2 3 2 3 2 3 2" xfId="18970" xr:uid="{3D15C166-A7C3-4182-B8FE-E267A032F6C1}"/>
    <cellStyle name="Comma 10 2 2 3 2 3 2 4" xfId="13367" xr:uid="{1A9869FA-5384-4A8B-9960-35BB0BE975E1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3" xfId="15076" xr:uid="{ED531296-E526-4359-A6F9-9C6F81115A9E}"/>
    <cellStyle name="Comma 10 2 2 3 2 3 4" xfId="6662" xr:uid="{31F83ADE-1376-495E-BD50-CBEC12148D48}"/>
    <cellStyle name="Comma 10 2 2 3 2 3 4 2" xfId="17890" xr:uid="{292B90D5-C8BF-467D-A8BD-CADF6A450950}"/>
    <cellStyle name="Comma 10 2 2 3 2 3 5" xfId="12287" xr:uid="{1FDC1EEF-C06D-4C65-9B60-265587C78AB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3" xfId="15618" xr:uid="{895C0B4E-D887-487F-8E2E-FA374F9E5889}"/>
    <cellStyle name="Comma 10 2 2 3 2 4 3" xfId="7204" xr:uid="{D0616F2C-D592-4F66-9D82-8CD59F889803}"/>
    <cellStyle name="Comma 10 2 2 3 2 4 3 2" xfId="18432" xr:uid="{66EC4952-0689-47A6-B511-9C4AB183E3C5}"/>
    <cellStyle name="Comma 10 2 2 3 2 4 4" xfId="12829" xr:uid="{726D2089-6BD5-4578-ABC2-C31CC3B7203D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3" xfId="16699" xr:uid="{570EF538-FCB3-416A-81F1-9A81BC367ED2}"/>
    <cellStyle name="Comma 10 2 2 3 2 5 3" xfId="8285" xr:uid="{D60C7FAE-1C34-4517-B9FF-F6B7DE874EC2}"/>
    <cellStyle name="Comma 10 2 2 3 2 5 3 2" xfId="19513" xr:uid="{7316F128-C9F9-42F2-BD27-FBB6FDEBC6F8}"/>
    <cellStyle name="Comma 10 2 2 3 2 5 4" xfId="13910" xr:uid="{B0936217-7E48-4C4C-88E6-B1EA8886E346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3" xfId="14538" xr:uid="{724B8D53-8BBE-43A2-B8A9-21F26F76DADB}"/>
    <cellStyle name="Comma 10 2 2 3 2 6 3" xfId="6124" xr:uid="{5CD277AB-3D79-4614-B557-62AEA6FCC42D}"/>
    <cellStyle name="Comma 10 2 2 3 2 6 3 2" xfId="17352" xr:uid="{ACB06A2A-AC46-4080-AB91-B31E33601514}"/>
    <cellStyle name="Comma 10 2 2 3 2 6 4" xfId="11749" xr:uid="{75C557F5-99B8-4FE8-964F-D981DD0C242B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3" xfId="14262" xr:uid="{ED42209A-2761-4EEE-AC27-468FDB6F621F}"/>
    <cellStyle name="Comma 10 2 2 3 2 8" xfId="5849" xr:uid="{2FE417A0-41D6-411A-B224-3F942D5D4249}"/>
    <cellStyle name="Comma 10 2 2 3 2 8 2" xfId="17077" xr:uid="{CF667AA2-E223-4B22-BF55-EA5293C50459}"/>
    <cellStyle name="Comma 10 2 2 3 2 9" xfId="11473" xr:uid="{307A3C54-ED9E-436D-9027-C2A55698398E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3" xfId="16297" xr:uid="{2DFEE67D-BE1E-42F2-9AF4-69C87C12A23E}"/>
    <cellStyle name="Comma 10 2 2 3 3 2 2 3" xfId="7883" xr:uid="{185EA6DC-4CCC-4891-8ABA-56EB16CD8948}"/>
    <cellStyle name="Comma 10 2 2 3 3 2 2 3 2" xfId="19111" xr:uid="{6A68A073-7CF6-4FB3-81F3-3A08B1C8529C}"/>
    <cellStyle name="Comma 10 2 2 3 3 2 2 4" xfId="13508" xr:uid="{03826D89-981A-4083-8C54-07195F21F06B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3" xfId="15217" xr:uid="{59B9E549-90E5-4406-B82D-38BADB1A7584}"/>
    <cellStyle name="Comma 10 2 2 3 3 2 4" xfId="6803" xr:uid="{67D704D1-95E2-409E-9991-817B651F32D6}"/>
    <cellStyle name="Comma 10 2 2 3 3 2 4 2" xfId="18031" xr:uid="{AC8F9301-0EB9-4469-AFAE-A3F3C6259E8F}"/>
    <cellStyle name="Comma 10 2 2 3 3 2 5" xfId="12428" xr:uid="{1D75F7C2-9537-45B6-8C07-562FC630C8A3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3" xfId="15759" xr:uid="{2892CCE1-94CA-4C4D-B2BD-CFC52FFC3F28}"/>
    <cellStyle name="Comma 10 2 2 3 3 3 3" xfId="7345" xr:uid="{7200E442-C625-40BC-910F-4CED65B24866}"/>
    <cellStyle name="Comma 10 2 2 3 3 3 3 2" xfId="18573" xr:uid="{42CE940F-3AB1-4DAB-9662-39434D097840}"/>
    <cellStyle name="Comma 10 2 2 3 3 3 4" xfId="12970" xr:uid="{B7A77224-067F-40B3-A4EF-A1F845DE9AE9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3" xfId="14679" xr:uid="{1386D44D-0F76-42EF-B8EA-DD264BC3B7FA}"/>
    <cellStyle name="Comma 10 2 2 3 3 5" xfId="6265" xr:uid="{525EE3FF-F177-4D86-B22A-143B50A3ADC1}"/>
    <cellStyle name="Comma 10 2 2 3 3 5 2" xfId="17493" xr:uid="{E8D7F93B-854A-42A6-A0B7-2D9B99FE1777}"/>
    <cellStyle name="Comma 10 2 2 3 3 6" xfId="11890" xr:uid="{B272A9C1-8B0D-4878-81BA-9CC0CC7974F2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3" xfId="16030" xr:uid="{4B6BCDC9-5EC8-4EBD-9D23-BA06B6BF7D9F}"/>
    <cellStyle name="Comma 10 2 2 3 4 2 3" xfId="7616" xr:uid="{C103D0C5-C804-45F5-B415-2716E11211C1}"/>
    <cellStyle name="Comma 10 2 2 3 4 2 3 2" xfId="18844" xr:uid="{973F55D0-E00F-4FC5-A4B1-28CE4D810B5E}"/>
    <cellStyle name="Comma 10 2 2 3 4 2 4" xfId="13241" xr:uid="{292511EF-8CBA-4761-82A3-5C2F37B26F4C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3" xfId="14950" xr:uid="{92523430-44F2-4973-8EF1-5AA772472A4E}"/>
    <cellStyle name="Comma 10 2 2 3 4 4" xfId="6536" xr:uid="{19F458CB-61EF-404B-9680-04CF350E6158}"/>
    <cellStyle name="Comma 10 2 2 3 4 4 2" xfId="17764" xr:uid="{C7235AD9-D455-448E-B0A8-0EFF373E00D1}"/>
    <cellStyle name="Comma 10 2 2 3 4 5" xfId="12161" xr:uid="{07100750-E873-4E25-8DDE-EE899C2FF5B3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3" xfId="15492" xr:uid="{AC7090E4-0CBB-409A-9970-63B81B23C03D}"/>
    <cellStyle name="Comma 10 2 2 3 5 3" xfId="7078" xr:uid="{BAB11959-DA6C-47FB-A707-B5078DB527A7}"/>
    <cellStyle name="Comma 10 2 2 3 5 3 2" xfId="18306" xr:uid="{B96FE204-5406-4C25-80D3-DFA244D70C20}"/>
    <cellStyle name="Comma 10 2 2 3 5 4" xfId="12703" xr:uid="{67D41BCE-3BB1-4C63-951B-5447EE0D8E48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3" xfId="16573" xr:uid="{A9DB85B5-3AE7-4A9F-A19B-ACA17AFD256B}"/>
    <cellStyle name="Comma 10 2 2 3 6 3" xfId="8159" xr:uid="{EC2A033A-48A3-49CE-A6C2-F6DFD2F68E0D}"/>
    <cellStyle name="Comma 10 2 2 3 6 3 2" xfId="19387" xr:uid="{C0BC04CD-0474-4A99-BCEE-91CD927A5E1E}"/>
    <cellStyle name="Comma 10 2 2 3 6 4" xfId="13784" xr:uid="{1B673ED4-9661-47E1-82DD-798EC36EA698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3" xfId="14412" xr:uid="{03D8C6CD-8866-4E66-A74F-077E9AE787E5}"/>
    <cellStyle name="Comma 10 2 2 3 7 3" xfId="5998" xr:uid="{18BF43C4-740C-46C5-A56F-8063DB636E92}"/>
    <cellStyle name="Comma 10 2 2 3 7 3 2" xfId="17226" xr:uid="{158352E1-8B93-4CAD-BCD7-33837BE115D1}"/>
    <cellStyle name="Comma 10 2 2 3 7 4" xfId="11623" xr:uid="{A4C23641-2236-4426-B786-DBBCA8ACCDAF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3" xfId="14136" xr:uid="{9B1BF0F5-521D-4D15-A012-2C1E42266106}"/>
    <cellStyle name="Comma 10 2 2 3 9" xfId="5723" xr:uid="{F2103D77-3F27-451C-A5F3-F04B46759571}"/>
    <cellStyle name="Comma 10 2 2 3 9 2" xfId="16951" xr:uid="{7DFDF626-4D4E-4DC5-97BF-54A625A68AED}"/>
    <cellStyle name="Comma 10 2 2 4" xfId="177" xr:uid="{00000000-0005-0000-0000-00004E000000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3" xfId="16359" xr:uid="{A63AEEAC-D319-4635-B72B-103F27E20017}"/>
    <cellStyle name="Comma 10 2 2 4 2 2 2 3" xfId="7945" xr:uid="{AAABCF19-D144-49CD-8CBA-52011EA30F36}"/>
    <cellStyle name="Comma 10 2 2 4 2 2 2 3 2" xfId="19173" xr:uid="{9B94605D-9DF6-43CA-A1A7-0F0F155FDAB9}"/>
    <cellStyle name="Comma 10 2 2 4 2 2 2 4" xfId="13570" xr:uid="{A6C76039-E1B8-46B6-BAEA-FA11666B9BF3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3" xfId="15279" xr:uid="{1FFCD21B-ADA0-4B22-B8E9-2F8BB1F7685D}"/>
    <cellStyle name="Comma 10 2 2 4 2 2 4" xfId="6865" xr:uid="{D3247DEE-F6A3-4481-9D82-EE93207DA87E}"/>
    <cellStyle name="Comma 10 2 2 4 2 2 4 2" xfId="18093" xr:uid="{E9373EC8-0B34-4C03-AB11-CA08E1928AB1}"/>
    <cellStyle name="Comma 10 2 2 4 2 2 5" xfId="12490" xr:uid="{58F833C4-9CAD-4358-A0CC-8AAB22D802A7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3" xfId="15821" xr:uid="{F1237B56-2586-4DC0-88E9-1962C160E1F6}"/>
    <cellStyle name="Comma 10 2 2 4 2 3 3" xfId="7407" xr:uid="{D4BCC121-1E33-415F-B937-20C688197F32}"/>
    <cellStyle name="Comma 10 2 2 4 2 3 3 2" xfId="18635" xr:uid="{00DB0066-98F4-488B-97FE-F9785FB07A45}"/>
    <cellStyle name="Comma 10 2 2 4 2 3 4" xfId="13032" xr:uid="{47FA97C8-277C-4A69-AA49-54B60461417E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3" xfId="14741" xr:uid="{A5A64343-E311-4567-99EA-5360ABE5A9F4}"/>
    <cellStyle name="Comma 10 2 2 4 2 5" xfId="6327" xr:uid="{3394A461-EA5C-4D03-999C-87A1CC70CF22}"/>
    <cellStyle name="Comma 10 2 2 4 2 5 2" xfId="17555" xr:uid="{70C0BE27-D8C2-4024-AE9F-2A658B365D26}"/>
    <cellStyle name="Comma 10 2 2 4 2 6" xfId="11952" xr:uid="{A885C505-DEC6-4583-8EC5-8F45ACDEA7B8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3" xfId="16092" xr:uid="{7AE0FACB-B0DF-43A9-96AA-A5F977662211}"/>
    <cellStyle name="Comma 10 2 2 4 3 2 3" xfId="7678" xr:uid="{C93AC28C-2492-4938-8812-8577D2D361FE}"/>
    <cellStyle name="Comma 10 2 2 4 3 2 3 2" xfId="18906" xr:uid="{4F36EE59-25D7-44AC-B38C-86E687C1F405}"/>
    <cellStyle name="Comma 10 2 2 4 3 2 4" xfId="13303" xr:uid="{45ED9929-C4AC-46DD-859A-B6DD40EF9EF4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3" xfId="15012" xr:uid="{EAD3F8E0-FC1C-40CA-90A1-EFE21E22EDF4}"/>
    <cellStyle name="Comma 10 2 2 4 3 4" xfId="6598" xr:uid="{86A29CC9-7C0E-49B0-BF00-6B9ECE0BE017}"/>
    <cellStyle name="Comma 10 2 2 4 3 4 2" xfId="17826" xr:uid="{E268EEFC-0945-4FAF-8940-3E592F97D0BB}"/>
    <cellStyle name="Comma 10 2 2 4 3 5" xfId="12223" xr:uid="{62676022-CA18-49A5-9762-FCDD3263801A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3" xfId="15554" xr:uid="{6925AD9E-AA3E-4962-9631-1DB3E65540AA}"/>
    <cellStyle name="Comma 10 2 2 4 4 3" xfId="7140" xr:uid="{CDEB1967-91A1-423D-88A3-331BE07E3945}"/>
    <cellStyle name="Comma 10 2 2 4 4 3 2" xfId="18368" xr:uid="{B78F313E-AA36-4DB4-8894-DEF911ED2C03}"/>
    <cellStyle name="Comma 10 2 2 4 4 4" xfId="12765" xr:uid="{C36E9431-E05C-4D86-A6B3-3CEB9FCE615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3" xfId="16635" xr:uid="{E2CFEE8A-5861-45B2-AA0E-EF9FF8EF9D54}"/>
    <cellStyle name="Comma 10 2 2 4 5 3" xfId="8221" xr:uid="{2F5D5F9B-D234-415F-B6B0-2FF156BA6E25}"/>
    <cellStyle name="Comma 10 2 2 4 5 3 2" xfId="19449" xr:uid="{58DF0D9E-D61B-458F-9D27-84C3BD984E7C}"/>
    <cellStyle name="Comma 10 2 2 4 5 4" xfId="13846" xr:uid="{4CF8DF19-38A3-40B3-95C5-B0D0E5FFF26C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3" xfId="14474" xr:uid="{F8A70BAA-7210-4A80-AB14-D755D576D450}"/>
    <cellStyle name="Comma 10 2 2 4 6 3" xfId="6060" xr:uid="{2E42695D-94D8-443F-BC0B-9A75C28E12E5}"/>
    <cellStyle name="Comma 10 2 2 4 6 3 2" xfId="17288" xr:uid="{A11A25A9-6308-448A-B917-57EE24D83EDF}"/>
    <cellStyle name="Comma 10 2 2 4 6 4" xfId="11685" xr:uid="{CEE34266-375B-446D-B2E9-1C2A7358C580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3" xfId="14198" xr:uid="{96C956BE-F678-4DAB-9247-FD6FB8E15D88}"/>
    <cellStyle name="Comma 10 2 2 4 8" xfId="5785" xr:uid="{666CF29C-FE22-4C74-9F75-7553A0BFB56C}"/>
    <cellStyle name="Comma 10 2 2 4 8 2" xfId="17013" xr:uid="{FB01C12C-AE58-4274-A0E8-BEA02B161385}"/>
    <cellStyle name="Comma 10 2 2 4 9" xfId="11409" xr:uid="{170A1323-8751-4E7F-9B33-BD7A8226C556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3" xfId="16205" xr:uid="{4A1D3000-1F70-4FB0-B999-B040B478C54C}"/>
    <cellStyle name="Comma 10 2 2 5 2 2 3" xfId="7791" xr:uid="{502E2237-1C9F-47CB-A888-3130D5D465CB}"/>
    <cellStyle name="Comma 10 2 2 5 2 2 3 2" xfId="19019" xr:uid="{D874EB5E-4CB0-4F6F-9AC7-E176C8EF1E9C}"/>
    <cellStyle name="Comma 10 2 2 5 2 2 4" xfId="13416" xr:uid="{60878E35-7B23-462C-9741-845830095CC3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3" xfId="15125" xr:uid="{8E6F17F5-80C0-46E9-A60B-4EAD38653EFD}"/>
    <cellStyle name="Comma 10 2 2 5 2 4" xfId="6711" xr:uid="{532C460E-ACAA-47DE-BE70-4D942E04E5A4}"/>
    <cellStyle name="Comma 10 2 2 5 2 4 2" xfId="17939" xr:uid="{546A9956-0A3A-4A42-A05E-1A1B6B348474}"/>
    <cellStyle name="Comma 10 2 2 5 2 5" xfId="12336" xr:uid="{2CA566F0-8551-407A-93ED-F92FB5D41548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3" xfId="15667" xr:uid="{3EE16BA8-5A76-43A0-B11E-970CF98B55D5}"/>
    <cellStyle name="Comma 10 2 2 5 3 3" xfId="7253" xr:uid="{64A141E3-1DDE-4494-BD41-479807F5D705}"/>
    <cellStyle name="Comma 10 2 2 5 3 3 2" xfId="18481" xr:uid="{7128F661-9778-419C-B597-01A2A18E3BC8}"/>
    <cellStyle name="Comma 10 2 2 5 3 4" xfId="12878" xr:uid="{163AD750-5270-40CB-8866-1425C677E53B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3" xfId="14587" xr:uid="{DE2691B7-00F6-46EA-983C-39FB620CF9FD}"/>
    <cellStyle name="Comma 10 2 2 5 5" xfId="6173" xr:uid="{E455EAD9-9925-4304-A7C8-7814D9CDF060}"/>
    <cellStyle name="Comma 10 2 2 5 5 2" xfId="17401" xr:uid="{220B77C4-2E88-420D-BB67-FE376B2F7EB6}"/>
    <cellStyle name="Comma 10 2 2 5 6" xfId="11798" xr:uid="{E806F100-202E-4B04-BA1C-E57BFDA4FE67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3" xfId="15938" xr:uid="{7796D132-C1F7-4DF7-8925-8B96D841B0DE}"/>
    <cellStyle name="Comma 10 2 2 6 2 3" xfId="7524" xr:uid="{89EFDD73-83A0-4F2B-BD0F-2E3078A12884}"/>
    <cellStyle name="Comma 10 2 2 6 2 3 2" xfId="18752" xr:uid="{197BBB02-C79D-4292-AA9C-A6F2778F4DB2}"/>
    <cellStyle name="Comma 10 2 2 6 2 4" xfId="13149" xr:uid="{96CB10B8-BCFE-4A70-8A29-FDA6CE036AB2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3" xfId="14858" xr:uid="{F241D294-FD17-4615-A750-0CBFFC93B6E9}"/>
    <cellStyle name="Comma 10 2 2 6 4" xfId="6444" xr:uid="{D10ED631-D6E6-4B75-A9A9-92576F76F2F0}"/>
    <cellStyle name="Comma 10 2 2 6 4 2" xfId="17672" xr:uid="{83552D25-6B12-4FCD-ACC7-A95149AF41A5}"/>
    <cellStyle name="Comma 10 2 2 6 5" xfId="12069" xr:uid="{9F5988D4-D3FF-4E44-AE3F-CF44B2FE89E4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3" xfId="15400" xr:uid="{ED48E394-03A5-425C-8AA7-3A628D96161F}"/>
    <cellStyle name="Comma 10 2 2 7 3" xfId="6986" xr:uid="{A05477B9-BDC0-4A59-A183-96ECF9910250}"/>
    <cellStyle name="Comma 10 2 2 7 3 2" xfId="18214" xr:uid="{B094DEAB-0EC7-436C-91A9-EDAFDEA3D23B}"/>
    <cellStyle name="Comma 10 2 2 7 4" xfId="12611" xr:uid="{F2699B70-51F2-489C-BE94-DFD7DCA36D24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3" xfId="16481" xr:uid="{EFA58D2D-92B3-4319-9130-3FCF92C3BC46}"/>
    <cellStyle name="Comma 10 2 2 8 3" xfId="8067" xr:uid="{04D68A4D-834E-46AB-9AF8-B9F24727266D}"/>
    <cellStyle name="Comma 10 2 2 8 3 2" xfId="19295" xr:uid="{5983A573-8463-46AE-B551-BD2098118AA7}"/>
    <cellStyle name="Comma 10 2 2 8 4" xfId="13692" xr:uid="{1F10E7C5-C18E-4518-BDC3-B683D69F426F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3" xfId="14320" xr:uid="{41E7C54F-9370-4092-9D8C-C45C50F329DC}"/>
    <cellStyle name="Comma 10 2 2 9 3" xfId="5906" xr:uid="{255CA75D-1CDB-4328-A1E0-B7781861E58E}"/>
    <cellStyle name="Comma 10 2 2 9 3 2" xfId="17134" xr:uid="{9E48AC79-4002-4F85-8096-C0ACF052FD05}"/>
    <cellStyle name="Comma 10 2 2 9 4" xfId="11531" xr:uid="{0A2905B3-2B4D-4FF1-8F77-57CBFEF8944A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1" xfId="11302" xr:uid="{98E3B117-F59A-40BF-B9D9-6A0057D28BBB}"/>
    <cellStyle name="Comma 10 2 3 2" xfId="132" xr:uid="{00000000-0005-0000-0000-000062000000}"/>
    <cellStyle name="Comma 10 2 3 2 10" xfId="11364" xr:uid="{C0B5B999-C137-4ECC-8E54-5462372CA763}"/>
    <cellStyle name="Comma 10 2 3 2 2" xfId="258" xr:uid="{00000000-0005-0000-0000-000063000000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3" xfId="16440" xr:uid="{32B4EE09-8207-4CE5-9F99-FEE9744B7B1F}"/>
    <cellStyle name="Comma 10 2 3 2 2 2 2 2 3" xfId="8026" xr:uid="{85C10168-72C4-44B7-BACB-70E98A234C56}"/>
    <cellStyle name="Comma 10 2 3 2 2 2 2 2 3 2" xfId="19254" xr:uid="{2EE37BB6-5DE9-4559-8C40-726C471B13AE}"/>
    <cellStyle name="Comma 10 2 3 2 2 2 2 2 4" xfId="13651" xr:uid="{4437C6DE-99EA-42B4-8E1B-546B82FC7235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3" xfId="15360" xr:uid="{1227FCCF-5F85-47CA-80FA-4AF441159E90}"/>
    <cellStyle name="Comma 10 2 3 2 2 2 2 4" xfId="6946" xr:uid="{A6B27E4C-92A8-48AE-B769-849141C2CC4B}"/>
    <cellStyle name="Comma 10 2 3 2 2 2 2 4 2" xfId="18174" xr:uid="{6D1FC47E-84D1-4558-AAF8-F7CD858FD3B9}"/>
    <cellStyle name="Comma 10 2 3 2 2 2 2 5" xfId="12571" xr:uid="{532CAC06-22A0-4872-A7B6-E3E2642B2217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3" xfId="15902" xr:uid="{93BA142F-7C08-458A-A49D-424E2F421348}"/>
    <cellStyle name="Comma 10 2 3 2 2 2 3 3" xfId="7488" xr:uid="{FF909CE7-C92C-49A6-A5A3-58C7D167452F}"/>
    <cellStyle name="Comma 10 2 3 2 2 2 3 3 2" xfId="18716" xr:uid="{C37150E1-6AEF-4868-84AE-D6768F9B868A}"/>
    <cellStyle name="Comma 10 2 3 2 2 2 3 4" xfId="13113" xr:uid="{B784B65C-73BD-4E7D-B0C5-23AE1F4C7F79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3" xfId="14822" xr:uid="{A54AA6AF-011E-4DD2-BE56-D6A5CA77A3B0}"/>
    <cellStyle name="Comma 10 2 3 2 2 2 5" xfId="6408" xr:uid="{4FA564B5-0271-45D3-B292-C5C592F61A59}"/>
    <cellStyle name="Comma 10 2 3 2 2 2 5 2" xfId="17636" xr:uid="{E65EFBD4-B72A-47E7-BE90-733E42F04FA9}"/>
    <cellStyle name="Comma 10 2 3 2 2 2 6" xfId="12033" xr:uid="{56BA1B0D-1245-48A8-8EDE-0309A3DEB751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3" xfId="16173" xr:uid="{17C66A12-9919-4E37-AFEB-03FDCFA3CBF1}"/>
    <cellStyle name="Comma 10 2 3 2 2 3 2 3" xfId="7759" xr:uid="{784BFDDF-D50C-4775-8D4A-5FC4F07DA9BC}"/>
    <cellStyle name="Comma 10 2 3 2 2 3 2 3 2" xfId="18987" xr:uid="{C1CFC080-5077-4334-8178-7C313E65DBE3}"/>
    <cellStyle name="Comma 10 2 3 2 2 3 2 4" xfId="13384" xr:uid="{D341532C-84A7-4FCF-A60A-6FD058FCD6A3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3" xfId="15093" xr:uid="{1B8068D9-9F2B-4AB2-B17B-7D408BBD52EC}"/>
    <cellStyle name="Comma 10 2 3 2 2 3 4" xfId="6679" xr:uid="{01E457DA-3D0B-4605-BA28-1C7CA06CF0E6}"/>
    <cellStyle name="Comma 10 2 3 2 2 3 4 2" xfId="17907" xr:uid="{223EFE52-6A8B-405A-9E7D-5F34DD2C4A88}"/>
    <cellStyle name="Comma 10 2 3 2 2 3 5" xfId="12304" xr:uid="{C67F4A8C-67C1-4EE9-8672-948893D96446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3" xfId="15635" xr:uid="{97383D92-72DB-413B-B3E0-DEBC99845D2E}"/>
    <cellStyle name="Comma 10 2 3 2 2 4 3" xfId="7221" xr:uid="{7516F6E9-1FC0-42D1-9168-AD4C171A7556}"/>
    <cellStyle name="Comma 10 2 3 2 2 4 3 2" xfId="18449" xr:uid="{37ECF94A-E934-4BF7-8D23-0DFA93CFD163}"/>
    <cellStyle name="Comma 10 2 3 2 2 4 4" xfId="12846" xr:uid="{FA898AA0-E86B-43C3-ABCF-93A07FD2EB28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3" xfId="16716" xr:uid="{0CA44DBA-7DD2-40CB-AF3D-0421C46278D0}"/>
    <cellStyle name="Comma 10 2 3 2 2 5 3" xfId="8302" xr:uid="{EA278F38-C2B4-45C9-9970-D24DA4D5F02C}"/>
    <cellStyle name="Comma 10 2 3 2 2 5 3 2" xfId="19530" xr:uid="{98FA85B4-5E38-419D-9115-E9D671BACAA9}"/>
    <cellStyle name="Comma 10 2 3 2 2 5 4" xfId="13927" xr:uid="{A647F434-21A6-4A41-B943-20C7D0411CF4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3" xfId="14555" xr:uid="{F53CFC41-6A73-4A35-B457-49620C47D169}"/>
    <cellStyle name="Comma 10 2 3 2 2 6 3" xfId="6141" xr:uid="{56C5C503-9735-4A56-B07F-EA1C1016B132}"/>
    <cellStyle name="Comma 10 2 3 2 2 6 3 2" xfId="17369" xr:uid="{F5803EE9-3F27-4F0A-9A38-6E0C80FF1B9E}"/>
    <cellStyle name="Comma 10 2 3 2 2 6 4" xfId="11766" xr:uid="{186980A0-577A-45C2-AA4A-9FBB8A06274A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3" xfId="14279" xr:uid="{CDC33FE4-5522-4C39-9025-A91BAF49A466}"/>
    <cellStyle name="Comma 10 2 3 2 2 8" xfId="5866" xr:uid="{25D2B56A-371D-4394-8CD5-26D8D88069DD}"/>
    <cellStyle name="Comma 10 2 3 2 2 8 2" xfId="17094" xr:uid="{29E7E511-AA40-4D2C-BDBC-C6AFF40EBB25}"/>
    <cellStyle name="Comma 10 2 3 2 2 9" xfId="11490" xr:uid="{72E69C2F-F43D-4B09-904B-EF32111D87E3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3" xfId="16314" xr:uid="{7564AFB2-BCAB-4892-B8A0-09A36AA28DAF}"/>
    <cellStyle name="Comma 10 2 3 2 3 2 2 3" xfId="7900" xr:uid="{8FE1DFCF-3E8D-457B-8D52-E49BD51D821D}"/>
    <cellStyle name="Comma 10 2 3 2 3 2 2 3 2" xfId="19128" xr:uid="{E337452E-874A-4C74-A329-23125599F107}"/>
    <cellStyle name="Comma 10 2 3 2 3 2 2 4" xfId="13525" xr:uid="{33F05D1B-51A8-465B-853F-9A5700590731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3" xfId="15234" xr:uid="{252C11C7-A2BD-4D51-AD39-5A76898A8F65}"/>
    <cellStyle name="Comma 10 2 3 2 3 2 4" xfId="6820" xr:uid="{E9BA14ED-1418-45F3-B15D-EEF61B7504AF}"/>
    <cellStyle name="Comma 10 2 3 2 3 2 4 2" xfId="18048" xr:uid="{3BDB4FF4-AFF6-4EE7-904F-90285A9B5898}"/>
    <cellStyle name="Comma 10 2 3 2 3 2 5" xfId="12445" xr:uid="{0B22CC5F-0571-40F3-AE87-FFE45F8972B6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3" xfId="15776" xr:uid="{DCCC9F18-B878-4DB1-8981-14425D9BDBE5}"/>
    <cellStyle name="Comma 10 2 3 2 3 3 3" xfId="7362" xr:uid="{BFF2E31B-D3F4-4253-AC9B-B576F4A136A0}"/>
    <cellStyle name="Comma 10 2 3 2 3 3 3 2" xfId="18590" xr:uid="{7AED0522-A973-4657-A3AA-903A477CEAB8}"/>
    <cellStyle name="Comma 10 2 3 2 3 3 4" xfId="12987" xr:uid="{F61CEA24-EF15-4CED-94DA-7CC2C0CB2394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3" xfId="14696" xr:uid="{67773219-A6E8-4C4E-9D24-EC9EB2FE0631}"/>
    <cellStyle name="Comma 10 2 3 2 3 5" xfId="6282" xr:uid="{07EBEB1F-D39D-4E11-AF33-519E95CC1B17}"/>
    <cellStyle name="Comma 10 2 3 2 3 5 2" xfId="17510" xr:uid="{9E9B8419-82D8-404C-9E96-31ECA152AE13}"/>
    <cellStyle name="Comma 10 2 3 2 3 6" xfId="11907" xr:uid="{81C6031D-4A52-4D0A-B7A9-B0316B0971E1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3" xfId="16047" xr:uid="{5B347D8F-96B0-4F37-A419-173173615232}"/>
    <cellStyle name="Comma 10 2 3 2 4 2 3" xfId="7633" xr:uid="{F6ACAA87-E063-4022-9CED-7E4B8B45A048}"/>
    <cellStyle name="Comma 10 2 3 2 4 2 3 2" xfId="18861" xr:uid="{E4A1A4AC-7F61-438E-BB1A-A5C0E46DC85D}"/>
    <cellStyle name="Comma 10 2 3 2 4 2 4" xfId="13258" xr:uid="{11F87B0D-58F3-4197-986B-AB394706E8C8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3" xfId="14967" xr:uid="{4F547151-1B37-46A1-B408-AB6B5A7C3E4D}"/>
    <cellStyle name="Comma 10 2 3 2 4 4" xfId="6553" xr:uid="{CFC2D0FF-0636-4070-95E4-38B5F287F1C2}"/>
    <cellStyle name="Comma 10 2 3 2 4 4 2" xfId="17781" xr:uid="{71B18FBE-4B69-47C3-B88A-CC98135D4FE9}"/>
    <cellStyle name="Comma 10 2 3 2 4 5" xfId="12178" xr:uid="{86E57AE5-1FCA-4381-A1A7-5DD5D5554383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3" xfId="15509" xr:uid="{907C0A2C-ECC3-4A9A-A047-029DF612E2D1}"/>
    <cellStyle name="Comma 10 2 3 2 5 3" xfId="7095" xr:uid="{B1D62BBF-A3A8-4530-8C60-46F042F0C9DD}"/>
    <cellStyle name="Comma 10 2 3 2 5 3 2" xfId="18323" xr:uid="{8006B921-1879-455E-98C1-99300E656397}"/>
    <cellStyle name="Comma 10 2 3 2 5 4" xfId="12720" xr:uid="{31F50267-7205-47BD-97E2-EA5E5310C592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3" xfId="16590" xr:uid="{DF6550B5-1D4D-465C-9F1C-A9D1F4A4733F}"/>
    <cellStyle name="Comma 10 2 3 2 6 3" xfId="8176" xr:uid="{6E9CCA49-65FB-446C-94B1-BE0DD3997AFE}"/>
    <cellStyle name="Comma 10 2 3 2 6 3 2" xfId="19404" xr:uid="{22FB1453-AC8A-4317-B030-B493A501ED35}"/>
    <cellStyle name="Comma 10 2 3 2 6 4" xfId="13801" xr:uid="{0A04DAA1-807D-4D71-B784-AF5E38E34AB9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3" xfId="14429" xr:uid="{E38828BE-84E8-4685-A4AF-284735639FE6}"/>
    <cellStyle name="Comma 10 2 3 2 7 3" xfId="6015" xr:uid="{602AE187-9CA0-4F3D-9DF7-61A1348C3981}"/>
    <cellStyle name="Comma 10 2 3 2 7 3 2" xfId="17243" xr:uid="{302F7F13-2180-4D7D-AB54-7ACD816E7A6A}"/>
    <cellStyle name="Comma 10 2 3 2 7 4" xfId="11640" xr:uid="{1E897446-F426-43A7-8307-EE983EC0C5B0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3" xfId="14153" xr:uid="{4EFE1D79-3108-4461-B156-A1E7D1D0BECB}"/>
    <cellStyle name="Comma 10 2 3 2 9" xfId="5740" xr:uid="{41FF2507-0009-47C9-BCB4-8CBC29F6CDF9}"/>
    <cellStyle name="Comma 10 2 3 2 9 2" xfId="16968" xr:uid="{DDF8BE3A-8641-4258-8019-A7081E5E6A60}"/>
    <cellStyle name="Comma 10 2 3 3" xfId="194" xr:uid="{00000000-0005-0000-0000-000076000000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3" xfId="16376" xr:uid="{7E192200-9B62-40D6-AA0F-4FB234687D5D}"/>
    <cellStyle name="Comma 10 2 3 3 2 2 2 3" xfId="7962" xr:uid="{289894C8-C42B-4A1E-BB76-B288F1610C0F}"/>
    <cellStyle name="Comma 10 2 3 3 2 2 2 3 2" xfId="19190" xr:uid="{FC806A1D-BC37-4100-A472-C6081064B97C}"/>
    <cellStyle name="Comma 10 2 3 3 2 2 2 4" xfId="13587" xr:uid="{B3E0871A-E167-4765-A514-E2D43948DF8F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3" xfId="15296" xr:uid="{94791E80-2E60-40CF-B265-477A160A733D}"/>
    <cellStyle name="Comma 10 2 3 3 2 2 4" xfId="6882" xr:uid="{57BACAD3-91F0-4098-BE4B-6AF325FF6294}"/>
    <cellStyle name="Comma 10 2 3 3 2 2 4 2" xfId="18110" xr:uid="{9DA1603B-1C5B-418F-90DA-93055B414F40}"/>
    <cellStyle name="Comma 10 2 3 3 2 2 5" xfId="12507" xr:uid="{731B897F-71B6-4794-85AE-4092699A3D26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3" xfId="15838" xr:uid="{08858B39-08D6-4702-9A84-CB1513F35FFB}"/>
    <cellStyle name="Comma 10 2 3 3 2 3 3" xfId="7424" xr:uid="{B54FA094-88A4-4528-9047-03C5A83B4AE8}"/>
    <cellStyle name="Comma 10 2 3 3 2 3 3 2" xfId="18652" xr:uid="{40AACA0A-DEF6-4896-BEB4-98C431D172F5}"/>
    <cellStyle name="Comma 10 2 3 3 2 3 4" xfId="13049" xr:uid="{EC592D20-1006-4B98-9921-B874B9CCF951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3" xfId="14758" xr:uid="{BD679354-2014-4A7D-9A1A-C84C58AC4AA7}"/>
    <cellStyle name="Comma 10 2 3 3 2 5" xfId="6344" xr:uid="{9A6D555E-8BA4-450E-9870-D2702F5B0831}"/>
    <cellStyle name="Comma 10 2 3 3 2 5 2" xfId="17572" xr:uid="{B334F638-B350-4C04-806D-8A818E16C74B}"/>
    <cellStyle name="Comma 10 2 3 3 2 6" xfId="11969" xr:uid="{4D7C8365-8EEC-4173-8BB3-C90C31D9B1E9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3" xfId="16109" xr:uid="{FD13B33F-5060-4065-8A68-3B2F36049F6B}"/>
    <cellStyle name="Comma 10 2 3 3 3 2 3" xfId="7695" xr:uid="{A2D7BB75-6063-40E2-95AB-B95AB991387F}"/>
    <cellStyle name="Comma 10 2 3 3 3 2 3 2" xfId="18923" xr:uid="{18A6EB6E-9D72-4674-B036-299D3885AB64}"/>
    <cellStyle name="Comma 10 2 3 3 3 2 4" xfId="13320" xr:uid="{42D889CD-5E12-48DD-9AD6-B37FC76145CF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3" xfId="15029" xr:uid="{595A0E02-2B86-4DA1-BD10-835D2F362F7E}"/>
    <cellStyle name="Comma 10 2 3 3 3 4" xfId="6615" xr:uid="{FFB28725-0F92-4C31-8CEF-5E01ADE27224}"/>
    <cellStyle name="Comma 10 2 3 3 3 4 2" xfId="17843" xr:uid="{8B5940A1-A3D6-472C-8002-A022CE8DEB2F}"/>
    <cellStyle name="Comma 10 2 3 3 3 5" xfId="12240" xr:uid="{1842D708-BD96-4035-9D5C-58AFC97FE562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3" xfId="15571" xr:uid="{32EB2B88-6D92-42AE-B9B1-974EECC2E0DC}"/>
    <cellStyle name="Comma 10 2 3 3 4 3" xfId="7157" xr:uid="{8C19460B-165B-4AAE-9109-6EE8BBE63954}"/>
    <cellStyle name="Comma 10 2 3 3 4 3 2" xfId="18385" xr:uid="{B902C2B5-2ABE-45AD-B3A8-A3CE089B8FC4}"/>
    <cellStyle name="Comma 10 2 3 3 4 4" xfId="12782" xr:uid="{86ABF6D3-7042-42C9-81A7-FDFCC8D7F74E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3" xfId="16652" xr:uid="{B7009618-5616-4282-B847-4366FC4CED49}"/>
    <cellStyle name="Comma 10 2 3 3 5 3" xfId="8238" xr:uid="{7B697613-E8E0-4D2D-9ED4-79F2C38DC38E}"/>
    <cellStyle name="Comma 10 2 3 3 5 3 2" xfId="19466" xr:uid="{A8EF8789-A179-40F0-A430-51C7A6A5FD01}"/>
    <cellStyle name="Comma 10 2 3 3 5 4" xfId="13863" xr:uid="{4F2825DC-A802-46A4-86DC-0C69217A5FA8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3" xfId="14491" xr:uid="{B780FE10-41E9-4C72-9A91-ABF7F74B4808}"/>
    <cellStyle name="Comma 10 2 3 3 6 3" xfId="6077" xr:uid="{590B94AA-3498-4712-AC65-FE19EF0D4F22}"/>
    <cellStyle name="Comma 10 2 3 3 6 3 2" xfId="17305" xr:uid="{C5874661-3107-4599-96BD-3FF2F0CF1314}"/>
    <cellStyle name="Comma 10 2 3 3 6 4" xfId="11702" xr:uid="{7876556A-9FE2-4DE5-AB9B-D3CFB45B661A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3" xfId="14215" xr:uid="{1E56486B-C81E-4EE7-B4CA-A470826C1BE1}"/>
    <cellStyle name="Comma 10 2 3 3 8" xfId="5802" xr:uid="{10038A97-211A-4755-BB77-D4F5A4202556}"/>
    <cellStyle name="Comma 10 2 3 3 8 2" xfId="17030" xr:uid="{580D295A-BC0D-447D-9036-13FADE15A3ED}"/>
    <cellStyle name="Comma 10 2 3 3 9" xfId="11426" xr:uid="{C911EF4B-F660-439D-A9F0-789735F33181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3" xfId="16252" xr:uid="{DF4686E8-ED81-4847-A817-D54E51D5FB01}"/>
    <cellStyle name="Comma 10 2 3 4 2 2 3" xfId="7838" xr:uid="{7BED0B4A-9702-44D9-9A1B-55DF48E9237D}"/>
    <cellStyle name="Comma 10 2 3 4 2 2 3 2" xfId="19066" xr:uid="{FB0D706C-47A6-4E31-9A8E-C6714FC772EC}"/>
    <cellStyle name="Comma 10 2 3 4 2 2 4" xfId="13463" xr:uid="{1A38AE8A-7B25-4107-8943-8B2C14718124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3" xfId="15172" xr:uid="{9A139471-A96A-4CED-9D19-C83E6B5D1D86}"/>
    <cellStyle name="Comma 10 2 3 4 2 4" xfId="6758" xr:uid="{D8588169-821E-449A-96BD-D4D1FAC57E16}"/>
    <cellStyle name="Comma 10 2 3 4 2 4 2" xfId="17986" xr:uid="{6DB8F920-C7D5-4A9A-A345-7F0B02D09654}"/>
    <cellStyle name="Comma 10 2 3 4 2 5" xfId="12383" xr:uid="{9BF42525-1169-469B-BC34-CC36EA2925D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3" xfId="15714" xr:uid="{F6687FDF-3023-4396-9299-9D0067D37FAF}"/>
    <cellStyle name="Comma 10 2 3 4 3 3" xfId="7300" xr:uid="{20DAFA54-60B3-4489-8B06-0B5206CDE7B9}"/>
    <cellStyle name="Comma 10 2 3 4 3 3 2" xfId="18528" xr:uid="{20B3435D-5E4A-46FD-99F0-1DB3911DBA4F}"/>
    <cellStyle name="Comma 10 2 3 4 3 4" xfId="12925" xr:uid="{24B78A05-173D-457E-BB01-9CE4CFE5C781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3" xfId="14634" xr:uid="{FD1E4D0A-EA01-4A10-9212-1AF7910305B5}"/>
    <cellStyle name="Comma 10 2 3 4 5" xfId="6220" xr:uid="{24A91DA3-76D0-46D0-8EF4-D998AA159C80}"/>
    <cellStyle name="Comma 10 2 3 4 5 2" xfId="17448" xr:uid="{7B9E0DF0-9C3C-43ED-9F2D-E487FE277382}"/>
    <cellStyle name="Comma 10 2 3 4 6" xfId="11845" xr:uid="{933E9585-C335-4131-8B84-49D2E4289133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3" xfId="15985" xr:uid="{E53BD7E5-8DCE-429A-8FC7-EC6CCB83F2A9}"/>
    <cellStyle name="Comma 10 2 3 5 2 3" xfId="7571" xr:uid="{2D8625A7-DA99-49B1-8C0A-C9E575227A30}"/>
    <cellStyle name="Comma 10 2 3 5 2 3 2" xfId="18799" xr:uid="{51A16F15-C7C7-491F-BAAD-34636FAF5812}"/>
    <cellStyle name="Comma 10 2 3 5 2 4" xfId="13196" xr:uid="{5604042C-EE93-4A27-B2BE-3E4CDFCA3CC4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3" xfId="14905" xr:uid="{99877DCD-8253-4B6E-A950-DD7ABA9EFC1A}"/>
    <cellStyle name="Comma 10 2 3 5 4" xfId="6491" xr:uid="{40502C31-4551-44B8-8E48-61D8E7AA72ED}"/>
    <cellStyle name="Comma 10 2 3 5 4 2" xfId="17719" xr:uid="{D547EF01-AA7A-48AE-93DF-DE1DE37A2F20}"/>
    <cellStyle name="Comma 10 2 3 5 5" xfId="12116" xr:uid="{AC172630-C5AC-4405-8DAE-071173638D82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3" xfId="15447" xr:uid="{89AB54C1-331C-492B-AC9E-9C0D49D09225}"/>
    <cellStyle name="Comma 10 2 3 6 3" xfId="7033" xr:uid="{3E3EC7AB-B85F-40E1-94DC-E97ED4E8DF84}"/>
    <cellStyle name="Comma 10 2 3 6 3 2" xfId="18261" xr:uid="{1BCA17A3-15F6-49CB-B262-DE4EDB994435}"/>
    <cellStyle name="Comma 10 2 3 6 4" xfId="12658" xr:uid="{5BA6BBEB-F3FB-4A41-ACC5-53C5E4E1A497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3" xfId="16528" xr:uid="{3FDEBFA0-3067-483E-AC93-254268B9DF69}"/>
    <cellStyle name="Comma 10 2 3 7 3" xfId="8114" xr:uid="{06252760-6154-4198-97F2-025E2D400846}"/>
    <cellStyle name="Comma 10 2 3 7 3 2" xfId="19342" xr:uid="{5A63A174-9994-4940-BFDE-4C4C30AAD6EA}"/>
    <cellStyle name="Comma 10 2 3 7 4" xfId="13739" xr:uid="{8A2AFC90-676A-4760-810C-F5CF5ADB1D10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3" xfId="14367" xr:uid="{6424A781-0283-4B5E-9091-BA4C1F51DCFE}"/>
    <cellStyle name="Comma 10 2 3 8 3" xfId="5953" xr:uid="{F39E6013-EC6F-4708-AE06-C7B8121169ED}"/>
    <cellStyle name="Comma 10 2 3 8 3 2" xfId="17181" xr:uid="{A0D6608C-6C1C-4DFE-82BE-82F20EAC4F89}"/>
    <cellStyle name="Comma 10 2 3 8 4" xfId="11578" xr:uid="{7D18117E-1EC0-46C7-9A46-810526FA81F9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3" xfId="14091" xr:uid="{5F7AEE2B-ECF7-4B5B-A7A7-8BCD79005232}"/>
    <cellStyle name="Comma 10 2 4" xfId="100" xr:uid="{00000000-0005-0000-0000-000089000000}"/>
    <cellStyle name="Comma 10 2 4 10" xfId="11332" xr:uid="{8540E305-D639-45EE-B6A3-3DF91F6C8740}"/>
    <cellStyle name="Comma 10 2 4 2" xfId="226" xr:uid="{00000000-0005-0000-0000-00008A000000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3" xfId="16408" xr:uid="{90DD0F15-53EC-45A2-9155-8AFDC92B020D}"/>
    <cellStyle name="Comma 10 2 4 2 2 2 2 3" xfId="7994" xr:uid="{DB720026-CCF4-4F03-8DAA-A2FB73356B49}"/>
    <cellStyle name="Comma 10 2 4 2 2 2 2 3 2" xfId="19222" xr:uid="{C3EE41D5-8AFA-49B6-92A4-ACEBF7217247}"/>
    <cellStyle name="Comma 10 2 4 2 2 2 2 4" xfId="13619" xr:uid="{2DE774EF-7D31-4464-935B-51ED24569EBF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3" xfId="15328" xr:uid="{32DA4C0D-E04E-4602-BEE6-4C89A98A1365}"/>
    <cellStyle name="Comma 10 2 4 2 2 2 4" xfId="6914" xr:uid="{60D4C7FD-4859-463E-9F15-C92E679E8B88}"/>
    <cellStyle name="Comma 10 2 4 2 2 2 4 2" xfId="18142" xr:uid="{A5813609-FD52-49B5-A4C9-42730964CA2A}"/>
    <cellStyle name="Comma 10 2 4 2 2 2 5" xfId="12539" xr:uid="{8169A72F-D3BB-4B0C-94C4-CACA60FC8766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3" xfId="15870" xr:uid="{7A59F259-CA7C-4D4F-BCEB-9513327277AE}"/>
    <cellStyle name="Comma 10 2 4 2 2 3 3" xfId="7456" xr:uid="{4CF06ABD-DF35-4D8D-A622-55595E049FC2}"/>
    <cellStyle name="Comma 10 2 4 2 2 3 3 2" xfId="18684" xr:uid="{423C9225-DACC-4330-915E-60195DDDF2DF}"/>
    <cellStyle name="Comma 10 2 4 2 2 3 4" xfId="13081" xr:uid="{6DA51745-814A-4361-829D-AC5816BC188C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3" xfId="14790" xr:uid="{BB8004A3-13A9-4A80-978F-91B5CDF2B6F4}"/>
    <cellStyle name="Comma 10 2 4 2 2 5" xfId="6376" xr:uid="{D621B3E3-F41F-4EBA-BBBA-D14825AC6135}"/>
    <cellStyle name="Comma 10 2 4 2 2 5 2" xfId="17604" xr:uid="{F1E1D56F-51BB-4CC9-90A3-5211AC979ADD}"/>
    <cellStyle name="Comma 10 2 4 2 2 6" xfId="12001" xr:uid="{35B4CC36-D080-4727-BAEF-84559146D153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3" xfId="16141" xr:uid="{56E8457B-D1A6-45CC-AF65-C679DFE84E48}"/>
    <cellStyle name="Comma 10 2 4 2 3 2 3" xfId="7727" xr:uid="{EF51A19C-0691-4080-B69F-0CC70D5C5909}"/>
    <cellStyle name="Comma 10 2 4 2 3 2 3 2" xfId="18955" xr:uid="{537FBE4E-E41A-436B-9706-1CFBA6BA8445}"/>
    <cellStyle name="Comma 10 2 4 2 3 2 4" xfId="13352" xr:uid="{657F5F13-6BDA-4A88-99B6-F6B21B0EC024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3" xfId="15061" xr:uid="{D301465D-8C93-4C60-8548-29F2744AA908}"/>
    <cellStyle name="Comma 10 2 4 2 3 4" xfId="6647" xr:uid="{E7B48A28-94A7-4887-A1A7-B0B1E5986414}"/>
    <cellStyle name="Comma 10 2 4 2 3 4 2" xfId="17875" xr:uid="{E879BE0C-1877-4AA4-AE59-C38A308B0A16}"/>
    <cellStyle name="Comma 10 2 4 2 3 5" xfId="12272" xr:uid="{DD9E53D1-B75D-4A97-B56D-AFBFBE6B9B37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3" xfId="15603" xr:uid="{B8B1B405-009A-4B22-B667-F4003722D407}"/>
    <cellStyle name="Comma 10 2 4 2 4 3" xfId="7189" xr:uid="{B7460E69-6135-4094-B5A7-EE6FCF068EF0}"/>
    <cellStyle name="Comma 10 2 4 2 4 3 2" xfId="18417" xr:uid="{DE5B7EF1-E205-4FA3-BABB-2DEC45C6DACF}"/>
    <cellStyle name="Comma 10 2 4 2 4 4" xfId="12814" xr:uid="{E6411DCD-D947-4F5C-90E6-0FCE52C6D2DE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3" xfId="16684" xr:uid="{C9E307DF-F7CA-4201-9CFF-FEA743486CAE}"/>
    <cellStyle name="Comma 10 2 4 2 5 3" xfId="8270" xr:uid="{F1073C66-7212-449A-8B20-5889EC603F53}"/>
    <cellStyle name="Comma 10 2 4 2 5 3 2" xfId="19498" xr:uid="{C60D3D34-3631-4564-879A-22D0F4DAF8A6}"/>
    <cellStyle name="Comma 10 2 4 2 5 4" xfId="13895" xr:uid="{2A14F90C-5997-4FCC-84BE-B4F3CFC96207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3" xfId="14523" xr:uid="{AADBA03F-70AF-41A2-A7F1-B8FA9316B441}"/>
    <cellStyle name="Comma 10 2 4 2 6 3" xfId="6109" xr:uid="{D87839FA-ECEC-42D4-B890-5216D056790B}"/>
    <cellStyle name="Comma 10 2 4 2 6 3 2" xfId="17337" xr:uid="{446D567E-693D-4145-ADFC-A309AEDD86BB}"/>
    <cellStyle name="Comma 10 2 4 2 6 4" xfId="11734" xr:uid="{93168516-9328-4CA6-BC9D-988D95AF6CF1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3" xfId="14247" xr:uid="{2B8113B7-0672-43AE-9B49-A7383EC0BF4E}"/>
    <cellStyle name="Comma 10 2 4 2 8" xfId="5834" xr:uid="{57C5842B-67AA-47D2-87F3-9EB2762C677B}"/>
    <cellStyle name="Comma 10 2 4 2 8 2" xfId="17062" xr:uid="{F20E1B3B-CAA4-483D-B9A8-A0BE259F4EC0}"/>
    <cellStyle name="Comma 10 2 4 2 9" xfId="11458" xr:uid="{45A1D209-C2B2-4952-932E-9D17AF33DBD6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3" xfId="16282" xr:uid="{BB6DD986-5257-4CEF-B086-F2D9079D37AD}"/>
    <cellStyle name="Comma 10 2 4 3 2 2 3" xfId="7868" xr:uid="{5E6D8F22-1389-43B8-B07F-8AE89B8D39CB}"/>
    <cellStyle name="Comma 10 2 4 3 2 2 3 2" xfId="19096" xr:uid="{06EC6C2D-DC94-40B8-BDBE-75F046BB82FF}"/>
    <cellStyle name="Comma 10 2 4 3 2 2 4" xfId="13493" xr:uid="{E1177E1E-621F-4F2B-9D18-81D1075165E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3" xfId="15202" xr:uid="{9070C698-089A-4D21-B153-48BB427DB25A}"/>
    <cellStyle name="Comma 10 2 4 3 2 4" xfId="6788" xr:uid="{2124321F-CDC3-4AF7-A0F0-775DB688F4CF}"/>
    <cellStyle name="Comma 10 2 4 3 2 4 2" xfId="18016" xr:uid="{70B193F5-801B-4037-A9B4-CFC65A486E2A}"/>
    <cellStyle name="Comma 10 2 4 3 2 5" xfId="12413" xr:uid="{5B007EC7-3914-4AB2-89AD-CF41B1889357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3" xfId="15744" xr:uid="{06D06A18-3BAB-4BC3-89C8-B92FD77B7FB9}"/>
    <cellStyle name="Comma 10 2 4 3 3 3" xfId="7330" xr:uid="{8E1524BB-7D52-4013-B452-4EB3154C6C3B}"/>
    <cellStyle name="Comma 10 2 4 3 3 3 2" xfId="18558" xr:uid="{B399459A-B613-42D2-8044-30A79AC7CEAD}"/>
    <cellStyle name="Comma 10 2 4 3 3 4" xfId="12955" xr:uid="{8C837D7E-FE6A-44C6-AAA8-6E89D71984C9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3" xfId="14664" xr:uid="{9B8A81F1-DEE7-4CF1-B9A0-5FF1125A7977}"/>
    <cellStyle name="Comma 10 2 4 3 5" xfId="6250" xr:uid="{156E1CFC-3A9E-49CF-A787-616D2E262045}"/>
    <cellStyle name="Comma 10 2 4 3 5 2" xfId="17478" xr:uid="{325F17CC-CDF7-4741-9CD9-52E402D9765A}"/>
    <cellStyle name="Comma 10 2 4 3 6" xfId="11875" xr:uid="{AD6CFA09-B06C-4AB9-9731-05AFA6D7A68C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3" xfId="16015" xr:uid="{39221A72-9C19-4AED-8509-0341D0D95A91}"/>
    <cellStyle name="Comma 10 2 4 4 2 3" xfId="7601" xr:uid="{AC2AE0AD-FB9D-4458-A682-826B76F409F6}"/>
    <cellStyle name="Comma 10 2 4 4 2 3 2" xfId="18829" xr:uid="{8C124C67-E831-4E00-8751-4A8152394EB1}"/>
    <cellStyle name="Comma 10 2 4 4 2 4" xfId="13226" xr:uid="{55BCB4C7-BF3A-4BC1-8C22-D176B788451E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3" xfId="14935" xr:uid="{ACCE8403-4D7F-4457-B5FE-47FE02CF4AFE}"/>
    <cellStyle name="Comma 10 2 4 4 4" xfId="6521" xr:uid="{265AFD88-7C05-4DF6-AA8E-B3F3941BEEF1}"/>
    <cellStyle name="Comma 10 2 4 4 4 2" xfId="17749" xr:uid="{299FB1F1-E19B-4C86-BFBA-361B2895D8B2}"/>
    <cellStyle name="Comma 10 2 4 4 5" xfId="12146" xr:uid="{0469E8ED-D114-4BEF-BAFF-A238A4C0FCA4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3" xfId="15477" xr:uid="{300A975F-426C-4538-A902-A1D8413DFAC2}"/>
    <cellStyle name="Comma 10 2 4 5 3" xfId="7063" xr:uid="{BBF0773A-7128-4D81-8335-42679FD8489E}"/>
    <cellStyle name="Comma 10 2 4 5 3 2" xfId="18291" xr:uid="{6C1F47D3-C394-4B39-9DA7-47BF4B35AD40}"/>
    <cellStyle name="Comma 10 2 4 5 4" xfId="12688" xr:uid="{A9E5E300-AEBD-4BF7-B374-D5465BCD2E81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3" xfId="16558" xr:uid="{A55DB26E-23F1-4349-980C-B2648C06F167}"/>
    <cellStyle name="Comma 10 2 4 6 3" xfId="8144" xr:uid="{AC94DB2F-652D-4E11-83D7-21836056F221}"/>
    <cellStyle name="Comma 10 2 4 6 3 2" xfId="19372" xr:uid="{02F824D6-5723-4FF3-A7EB-315CB4754198}"/>
    <cellStyle name="Comma 10 2 4 6 4" xfId="13769" xr:uid="{24DD40E3-DD93-4D87-A70F-9A49B8FDBBF9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3" xfId="14397" xr:uid="{ACC3B306-B3B5-4A6A-8CFE-5A699AE94C2C}"/>
    <cellStyle name="Comma 10 2 4 7 3" xfId="5983" xr:uid="{63216B92-4E6F-4C05-82DD-B99E806018E4}"/>
    <cellStyle name="Comma 10 2 4 7 3 2" xfId="17211" xr:uid="{F29A1718-870E-49A4-B967-E13BF69CDDCF}"/>
    <cellStyle name="Comma 10 2 4 7 4" xfId="11608" xr:uid="{01E3693D-ED22-4C38-AD29-E68B098F67C3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3" xfId="14121" xr:uid="{E58A2955-AC97-4E2D-94AD-D16266281EBC}"/>
    <cellStyle name="Comma 10 2 4 9" xfId="5708" xr:uid="{842BC180-EA4B-4A54-996D-7D5957FCCCEE}"/>
    <cellStyle name="Comma 10 2 4 9 2" xfId="16936" xr:uid="{BEC009EB-AB3A-4B91-9479-39A116066E67}"/>
    <cellStyle name="Comma 10 2 5" xfId="162" xr:uid="{00000000-0005-0000-0000-00009D000000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3" xfId="16344" xr:uid="{9D4C5127-D8E7-4A25-BC6C-3DA3C1F65B3D}"/>
    <cellStyle name="Comma 10 2 5 2 2 2 3" xfId="7930" xr:uid="{9A9118A0-58A3-4F10-AB71-92B4C038ECAE}"/>
    <cellStyle name="Comma 10 2 5 2 2 2 3 2" xfId="19158" xr:uid="{F08BE13F-9D09-4169-A716-5A30101FDDAE}"/>
    <cellStyle name="Comma 10 2 5 2 2 2 4" xfId="13555" xr:uid="{BDCBD177-D82A-4EFE-9617-8AF47D577CB9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3" xfId="15264" xr:uid="{F1C56ABF-86D5-4652-BDA5-947AA0E75E45}"/>
    <cellStyle name="Comma 10 2 5 2 2 4" xfId="6850" xr:uid="{C1D29CCE-36EA-472A-AD06-1691E91DC910}"/>
    <cellStyle name="Comma 10 2 5 2 2 4 2" xfId="18078" xr:uid="{81844C20-D60E-4330-B117-41D27DB12B2C}"/>
    <cellStyle name="Comma 10 2 5 2 2 5" xfId="12475" xr:uid="{8C0CA9B4-B92A-44E8-B5BA-FCFCB8CED89E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3" xfId="15806" xr:uid="{65AE5A4D-55B3-4B5F-9A98-970A452B8EC2}"/>
    <cellStyle name="Comma 10 2 5 2 3 3" xfId="7392" xr:uid="{4BFA5389-BAE5-465C-8334-40855F7894D4}"/>
    <cellStyle name="Comma 10 2 5 2 3 3 2" xfId="18620" xr:uid="{5DEC8509-A3F4-4DCF-8A76-DC41074E655D}"/>
    <cellStyle name="Comma 10 2 5 2 3 4" xfId="13017" xr:uid="{2D52958A-5850-4484-AED6-D838CAE8036B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3" xfId="14726" xr:uid="{99F052AE-4395-412C-8814-304FA984D788}"/>
    <cellStyle name="Comma 10 2 5 2 5" xfId="6312" xr:uid="{1BCE8233-A965-4AC9-AF1A-B72717F2A413}"/>
    <cellStyle name="Comma 10 2 5 2 5 2" xfId="17540" xr:uid="{F4480E1A-0194-45D1-AF04-5CA566EDFE81}"/>
    <cellStyle name="Comma 10 2 5 2 6" xfId="11937" xr:uid="{D40ED69D-2613-48AB-B644-EF147B13DA22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3" xfId="16077" xr:uid="{06D8F997-59E9-40D4-BEE3-9B2E9E26CB7D}"/>
    <cellStyle name="Comma 10 2 5 3 2 3" xfId="7663" xr:uid="{284A5719-5071-475B-9F07-FAE420F89AFD}"/>
    <cellStyle name="Comma 10 2 5 3 2 3 2" xfId="18891" xr:uid="{425428B6-465D-40F7-9DBD-E001BD3D5A3B}"/>
    <cellStyle name="Comma 10 2 5 3 2 4" xfId="13288" xr:uid="{4A21A78D-F4C7-4E15-B883-0C2E6E38D792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3" xfId="14997" xr:uid="{ABE97750-BA7E-4993-962C-08D6BAB26BDC}"/>
    <cellStyle name="Comma 10 2 5 3 4" xfId="6583" xr:uid="{B2826E51-8062-4E66-ADC3-D15A1EB49C25}"/>
    <cellStyle name="Comma 10 2 5 3 4 2" xfId="17811" xr:uid="{816B8851-EA18-49A7-ACD3-953C9213DBD7}"/>
    <cellStyle name="Comma 10 2 5 3 5" xfId="12208" xr:uid="{9ADB262F-8E46-4146-9E85-EDE70C44BFE8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3" xfId="15539" xr:uid="{CF9B227A-41E9-4DEE-8380-B4AE08D1AA4B}"/>
    <cellStyle name="Comma 10 2 5 4 3" xfId="7125" xr:uid="{FD3BFB5E-F13D-4A53-BA0D-DE5CB979A3D5}"/>
    <cellStyle name="Comma 10 2 5 4 3 2" xfId="18353" xr:uid="{367103DD-5164-4329-9689-C3F3C074D791}"/>
    <cellStyle name="Comma 10 2 5 4 4" xfId="12750" xr:uid="{250C94AF-171A-4F86-B76F-17A3F510665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3" xfId="16620" xr:uid="{641995D1-298F-4A54-91FB-B7223AF6D5E9}"/>
    <cellStyle name="Comma 10 2 5 5 3" xfId="8206" xr:uid="{350563B0-B165-42C6-8258-3A6F7669BC83}"/>
    <cellStyle name="Comma 10 2 5 5 3 2" xfId="19434" xr:uid="{B5CDE8AB-38A4-4663-9AA5-9CB78D0C0F78}"/>
    <cellStyle name="Comma 10 2 5 5 4" xfId="13831" xr:uid="{11DD13FA-10A8-475C-A378-24DCE3D055D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3" xfId="14459" xr:uid="{78309237-A15E-46D6-A712-B1438EBEEFA6}"/>
    <cellStyle name="Comma 10 2 5 6 3" xfId="6045" xr:uid="{0DFB4FC4-6401-42F0-BDE2-B6B457EC9920}"/>
    <cellStyle name="Comma 10 2 5 6 3 2" xfId="17273" xr:uid="{38D7286C-DD7A-4562-BEED-7BB39CF23D4F}"/>
    <cellStyle name="Comma 10 2 5 6 4" xfId="11670" xr:uid="{EEAB080F-968C-44ED-887C-2B6816C29BCA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3" xfId="14183" xr:uid="{315BFB27-BC3A-4EF9-A56C-89478EE9D663}"/>
    <cellStyle name="Comma 10 2 5 8" xfId="5770" xr:uid="{47B9F73C-F091-4451-8F9C-6C5C9F8F595F}"/>
    <cellStyle name="Comma 10 2 5 8 2" xfId="16998" xr:uid="{AE0AEFBF-1F72-451A-942D-8BABB6E90421}"/>
    <cellStyle name="Comma 10 2 5 9" xfId="11394" xr:uid="{AAF63588-87C0-45C3-A22F-36CB11BCAECC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3" xfId="16224" xr:uid="{C86F3400-8636-4551-82A9-54BA7C96088A}"/>
    <cellStyle name="Comma 10 2 6 2 2 3" xfId="7810" xr:uid="{0F8B6C3C-0CAC-474B-8D23-1E239C096694}"/>
    <cellStyle name="Comma 10 2 6 2 2 3 2" xfId="19038" xr:uid="{20C0DDB8-E804-4108-A9FE-10C80E7652F1}"/>
    <cellStyle name="Comma 10 2 6 2 2 4" xfId="13435" xr:uid="{CEB69579-201F-4BBA-AFCC-E70C4D4D85FA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3" xfId="15144" xr:uid="{BD598238-931E-43EA-AC78-3CB5876B2400}"/>
    <cellStyle name="Comma 10 2 6 2 4" xfId="6730" xr:uid="{179DDAEC-2252-4861-B014-86B91B3A9B91}"/>
    <cellStyle name="Comma 10 2 6 2 4 2" xfId="17958" xr:uid="{76BB97AD-9FC8-44CD-AF5D-4437063E3142}"/>
    <cellStyle name="Comma 10 2 6 2 5" xfId="12355" xr:uid="{0209DC48-8BC5-4FC1-B764-E33C68108080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3" xfId="15686" xr:uid="{9ECD134C-3562-4086-82D1-F5CE201B212A}"/>
    <cellStyle name="Comma 10 2 6 3 3" xfId="7272" xr:uid="{5CC5B783-CE37-418D-A545-A8CE7533A8B2}"/>
    <cellStyle name="Comma 10 2 6 3 3 2" xfId="18500" xr:uid="{81EC3532-9253-4B26-BFAC-8BA76F091185}"/>
    <cellStyle name="Comma 10 2 6 3 4" xfId="12897" xr:uid="{D0D5B626-76E9-43F5-AD43-73A85C9B11A7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3" xfId="14606" xr:uid="{E90F84AC-20DB-45FC-84CE-FBD8FBAE60AF}"/>
    <cellStyle name="Comma 10 2 6 5" xfId="6192" xr:uid="{0E97D336-FA02-4A38-909F-EFC2FC5B29C3}"/>
    <cellStyle name="Comma 10 2 6 5 2" xfId="17420" xr:uid="{78EB5C5E-7420-4CC5-AABD-C8B51157DD08}"/>
    <cellStyle name="Comma 10 2 6 6" xfId="11817" xr:uid="{1C5AC1F3-DAB8-49E9-8242-40D3B353E42B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3" xfId="15957" xr:uid="{EC6441E2-09EB-4DF9-B5F9-AF228766AF5B}"/>
    <cellStyle name="Comma 10 2 7 2 3" xfId="7543" xr:uid="{6ED9AA21-53C6-403E-8E9C-9F7EE27A3E6D}"/>
    <cellStyle name="Comma 10 2 7 2 3 2" xfId="18771" xr:uid="{C98150C7-7230-4DB7-906B-4FA8CE7136A2}"/>
    <cellStyle name="Comma 10 2 7 2 4" xfId="13168" xr:uid="{42C68E33-9685-411F-8916-5F6366FDAF57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3" xfId="14877" xr:uid="{44D62184-8253-4204-84A5-04C525DDA0A3}"/>
    <cellStyle name="Comma 10 2 7 4" xfId="6463" xr:uid="{25EAA2E3-16FF-4061-83A7-1F20CC40C36D}"/>
    <cellStyle name="Comma 10 2 7 4 2" xfId="17691" xr:uid="{10D8CB86-5ED4-4246-BD77-D51CB768AEAF}"/>
    <cellStyle name="Comma 10 2 7 5" xfId="12088" xr:uid="{5A28EBB9-1CBA-4239-BE37-8EEE241DF950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3" xfId="15419" xr:uid="{2EA73F56-7950-4690-A20C-2665368E211C}"/>
    <cellStyle name="Comma 10 2 8 3" xfId="7005" xr:uid="{F950DBC5-A993-41D2-B119-606E68CADE80}"/>
    <cellStyle name="Comma 10 2 8 3 2" xfId="18233" xr:uid="{F1CE110C-59DF-460F-827D-ED44A62C6916}"/>
    <cellStyle name="Comma 10 2 8 4" xfId="12630" xr:uid="{A1B7FE1E-CF18-4023-8671-FC060A887774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3" xfId="16500" xr:uid="{4014BCFF-3318-4B18-9CA8-9BAC6AD7560E}"/>
    <cellStyle name="Comma 10 2 9 3" xfId="8086" xr:uid="{96262094-6512-48A5-824C-CA2B5B85925D}"/>
    <cellStyle name="Comma 10 2 9 3 2" xfId="19314" xr:uid="{7BFE64C9-9E2C-43AA-A690-9C6FEA2ACA29}"/>
    <cellStyle name="Comma 10 2 9 4" xfId="13711" xr:uid="{AE380642-404D-4745-AAC5-478559D27DBC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3" xfId="14072" xr:uid="{32670263-EECE-421B-9797-50A4E577E962}"/>
    <cellStyle name="Comma 10 3 11" xfId="5659" xr:uid="{0C1DEDBD-FBA8-4215-95C6-B5400D162F42}"/>
    <cellStyle name="Comma 10 3 11 2" xfId="16887" xr:uid="{CE2AFECB-64CB-491C-A479-4FEB8307DBA8}"/>
    <cellStyle name="Comma 10 3 12" xfId="11283" xr:uid="{38BFC3A8-347A-4C88-8C37-C57B3E111DC9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1" xfId="11312" xr:uid="{11BEB96C-784F-4B5E-AEDA-AD22C2B2A1BE}"/>
    <cellStyle name="Comma 10 3 2 2" xfId="142" xr:uid="{00000000-0005-0000-0000-0000B1000000}"/>
    <cellStyle name="Comma 10 3 2 2 10" xfId="11374" xr:uid="{E714B3CD-F366-487C-AB3C-BA9B389EAAF1}"/>
    <cellStyle name="Comma 10 3 2 2 2" xfId="268" xr:uid="{00000000-0005-0000-0000-0000B2000000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3" xfId="16450" xr:uid="{8177A693-E09D-4F52-A357-46F499F52374}"/>
    <cellStyle name="Comma 10 3 2 2 2 2 2 2 3" xfId="8036" xr:uid="{0D82122E-908E-48E5-A186-59D085DBBC83}"/>
    <cellStyle name="Comma 10 3 2 2 2 2 2 2 3 2" xfId="19264" xr:uid="{84889F20-45BC-4E35-9928-4614DD5F4EF5}"/>
    <cellStyle name="Comma 10 3 2 2 2 2 2 2 4" xfId="13661" xr:uid="{5E5EBFAA-219F-4FF1-B760-36CCC4D676C8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3" xfId="15370" xr:uid="{27E35DBB-1E48-4E48-A78D-51C34189273A}"/>
    <cellStyle name="Comma 10 3 2 2 2 2 2 4" xfId="6956" xr:uid="{C5F50164-9A49-4BE0-9634-D9F4F45A3E82}"/>
    <cellStyle name="Comma 10 3 2 2 2 2 2 4 2" xfId="18184" xr:uid="{B04D0CE8-56C9-4CF6-AAA1-09082230C8D5}"/>
    <cellStyle name="Comma 10 3 2 2 2 2 2 5" xfId="12581" xr:uid="{82C5EB7E-7BC0-4CB2-B9E7-48E769D16AF0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3" xfId="15912" xr:uid="{A6244455-3296-47A5-9CD5-ABF57E8694FF}"/>
    <cellStyle name="Comma 10 3 2 2 2 2 3 3" xfId="7498" xr:uid="{03EA0046-C800-477D-90AA-18DDF66451D4}"/>
    <cellStyle name="Comma 10 3 2 2 2 2 3 3 2" xfId="18726" xr:uid="{7BDEBEEA-3CAB-4F3E-899B-9A536A94DD83}"/>
    <cellStyle name="Comma 10 3 2 2 2 2 3 4" xfId="13123" xr:uid="{5EA73953-18E4-4356-A935-FE2D780AF786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3" xfId="14832" xr:uid="{603E5E99-5E14-4D11-A3EA-015F63AF07BD}"/>
    <cellStyle name="Comma 10 3 2 2 2 2 5" xfId="6418" xr:uid="{1DBC7CFF-0332-4D40-88E2-6B0E188ABE72}"/>
    <cellStyle name="Comma 10 3 2 2 2 2 5 2" xfId="17646" xr:uid="{3E60F5D3-347B-46F0-B0EF-B4D3E58193B8}"/>
    <cellStyle name="Comma 10 3 2 2 2 2 6" xfId="12043" xr:uid="{21508856-5D4E-4B05-A2F6-C67A0352AFBE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3" xfId="16183" xr:uid="{2A35855F-6774-4267-A6EE-48D76AB32484}"/>
    <cellStyle name="Comma 10 3 2 2 2 3 2 3" xfId="7769" xr:uid="{2744B221-C3F8-42E4-B071-DD802E717040}"/>
    <cellStyle name="Comma 10 3 2 2 2 3 2 3 2" xfId="18997" xr:uid="{524C1A5B-5FBF-43F5-B65E-46214486B7C5}"/>
    <cellStyle name="Comma 10 3 2 2 2 3 2 4" xfId="13394" xr:uid="{CB02901A-370E-4376-9AF4-644D7459E301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3" xfId="15103" xr:uid="{B5A981E8-6390-4524-9AB8-B4E2C29998EC}"/>
    <cellStyle name="Comma 10 3 2 2 2 3 4" xfId="6689" xr:uid="{B19192C0-12DB-42A6-9948-D18582672B9D}"/>
    <cellStyle name="Comma 10 3 2 2 2 3 4 2" xfId="17917" xr:uid="{51ACCC88-FF95-471B-917E-5ED18AFB31E5}"/>
    <cellStyle name="Comma 10 3 2 2 2 3 5" xfId="12314" xr:uid="{6D1FEBDA-E466-4641-A946-4E98AF26C2C2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3" xfId="15645" xr:uid="{C78B407B-1697-463D-8253-A6150917E114}"/>
    <cellStyle name="Comma 10 3 2 2 2 4 3" xfId="7231" xr:uid="{668FA41F-FE1E-4197-95DA-4A367F52EC0F}"/>
    <cellStyle name="Comma 10 3 2 2 2 4 3 2" xfId="18459" xr:uid="{0F082A68-79F1-40AB-9889-BED43A24AC19}"/>
    <cellStyle name="Comma 10 3 2 2 2 4 4" xfId="12856" xr:uid="{5889AE00-FF61-49D4-9A99-836DE996FCBB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3" xfId="16726" xr:uid="{37B47323-3502-4E72-A2F5-9553916AD99C}"/>
    <cellStyle name="Comma 10 3 2 2 2 5 3" xfId="8312" xr:uid="{2F2AB87A-012F-420F-B747-6DEDDE773C44}"/>
    <cellStyle name="Comma 10 3 2 2 2 5 3 2" xfId="19540" xr:uid="{63A29AAF-0BF5-454A-9FCF-74F16B03A7E5}"/>
    <cellStyle name="Comma 10 3 2 2 2 5 4" xfId="13937" xr:uid="{9D1E0AA5-5197-4E98-A0FA-DDC598D2F14C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3" xfId="14565" xr:uid="{B2E32521-F343-47CD-8CD5-51B90C8C77AD}"/>
    <cellStyle name="Comma 10 3 2 2 2 6 3" xfId="6151" xr:uid="{CDB269A4-B87A-45FD-B9D5-4A111BD0A5FA}"/>
    <cellStyle name="Comma 10 3 2 2 2 6 3 2" xfId="17379" xr:uid="{99488EBE-CA7A-4C27-85AD-39E44FAFFE64}"/>
    <cellStyle name="Comma 10 3 2 2 2 6 4" xfId="11776" xr:uid="{39AA137F-7800-4BF7-B44F-AA40F156916C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3" xfId="14289" xr:uid="{012BBA6F-55C6-4BE8-8AF4-D6AE88DE23CB}"/>
    <cellStyle name="Comma 10 3 2 2 2 8" xfId="5876" xr:uid="{E7F4AC84-9896-4037-A8CB-64BAEF9F8918}"/>
    <cellStyle name="Comma 10 3 2 2 2 8 2" xfId="17104" xr:uid="{C73D7965-A16A-4292-B863-C06900BF8F9B}"/>
    <cellStyle name="Comma 10 3 2 2 2 9" xfId="11500" xr:uid="{AB338BB3-A1D3-48AD-A298-CD5B5AE2D39B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3" xfId="16324" xr:uid="{62D252A0-EEE8-433B-8AEF-6CC37F0BB26D}"/>
    <cellStyle name="Comma 10 3 2 2 3 2 2 3" xfId="7910" xr:uid="{0B225CB4-263F-40B9-9CA4-3FDD68B45160}"/>
    <cellStyle name="Comma 10 3 2 2 3 2 2 3 2" xfId="19138" xr:uid="{A2FFA837-5C05-41CC-A3D3-05917AC970C5}"/>
    <cellStyle name="Comma 10 3 2 2 3 2 2 4" xfId="13535" xr:uid="{07C4C1C0-2DFF-459C-90FA-A13CB08BE30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3" xfId="15244" xr:uid="{89CEAD57-25E4-4584-AE5F-5868ADE39250}"/>
    <cellStyle name="Comma 10 3 2 2 3 2 4" xfId="6830" xr:uid="{CCAD525C-1863-4A08-95E2-C93030E99353}"/>
    <cellStyle name="Comma 10 3 2 2 3 2 4 2" xfId="18058" xr:uid="{EBCB04D4-428C-4EC4-8D4A-2F7275B32221}"/>
    <cellStyle name="Comma 10 3 2 2 3 2 5" xfId="12455" xr:uid="{B6729C20-126F-4511-9A0A-03175860429B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3" xfId="15786" xr:uid="{0B800F6B-C1D7-4073-AEA9-A158AC59DB52}"/>
    <cellStyle name="Comma 10 3 2 2 3 3 3" xfId="7372" xr:uid="{2912A1BF-62C4-4419-BEC5-D58DB3A043F7}"/>
    <cellStyle name="Comma 10 3 2 2 3 3 3 2" xfId="18600" xr:uid="{384BF1F7-2EAA-4201-B178-0BD211DEF76F}"/>
    <cellStyle name="Comma 10 3 2 2 3 3 4" xfId="12997" xr:uid="{C77E758C-55DA-4946-8FBA-C177CDF48B25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3" xfId="14706" xr:uid="{90908506-1778-401F-A3FD-3D2F149780E4}"/>
    <cellStyle name="Comma 10 3 2 2 3 5" xfId="6292" xr:uid="{4CB8DA45-5D6F-49E9-A136-7F8AFF497AF3}"/>
    <cellStyle name="Comma 10 3 2 2 3 5 2" xfId="17520" xr:uid="{007B8488-F1D1-4027-BE46-A62EB3961875}"/>
    <cellStyle name="Comma 10 3 2 2 3 6" xfId="11917" xr:uid="{F1359C65-2EF8-4A2C-9BF1-2C4632E0E97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3" xfId="16057" xr:uid="{2DD60DA8-CBA0-4563-A793-59AAEAD83936}"/>
    <cellStyle name="Comma 10 3 2 2 4 2 3" xfId="7643" xr:uid="{62DDA51B-0EC8-42ED-BB6E-D20EA1C1A5BA}"/>
    <cellStyle name="Comma 10 3 2 2 4 2 3 2" xfId="18871" xr:uid="{6D1A1135-20CA-4E68-8492-42F739C9AE8E}"/>
    <cellStyle name="Comma 10 3 2 2 4 2 4" xfId="13268" xr:uid="{D0A1FD8F-5401-45A5-91C9-E6EDB2D69018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3" xfId="14977" xr:uid="{BD389F57-6A5E-4A3E-A820-AEA6A9631633}"/>
    <cellStyle name="Comma 10 3 2 2 4 4" xfId="6563" xr:uid="{9CB6E8A1-23D3-4946-ADCF-EE85CF690879}"/>
    <cellStyle name="Comma 10 3 2 2 4 4 2" xfId="17791" xr:uid="{4B76646F-38E3-4931-94AB-673A6D1F3D86}"/>
    <cellStyle name="Comma 10 3 2 2 4 5" xfId="12188" xr:uid="{CAA941D4-37C7-4A96-858A-A5E32491E993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3" xfId="15519" xr:uid="{6164153D-EB13-4FED-8BEE-C3411A85BEB0}"/>
    <cellStyle name="Comma 10 3 2 2 5 3" xfId="7105" xr:uid="{1F8B9D3D-4202-4CB2-A695-69DB8FE6645B}"/>
    <cellStyle name="Comma 10 3 2 2 5 3 2" xfId="18333" xr:uid="{1D91A864-1AE6-4A1F-B726-33D765B0E333}"/>
    <cellStyle name="Comma 10 3 2 2 5 4" xfId="12730" xr:uid="{D855C3B9-6D9A-49B0-9347-6B15F7620EBF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3" xfId="16600" xr:uid="{26F713DC-2102-444D-88F1-F0EE2738F20C}"/>
    <cellStyle name="Comma 10 3 2 2 6 3" xfId="8186" xr:uid="{8292EAD8-626E-417F-973B-31A3A0B67505}"/>
    <cellStyle name="Comma 10 3 2 2 6 3 2" xfId="19414" xr:uid="{3A8AE765-66A1-4E68-A0F9-FD401E9C4AC1}"/>
    <cellStyle name="Comma 10 3 2 2 6 4" xfId="13811" xr:uid="{2513F68F-47FB-4E71-9657-623E1CBDF94E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3" xfId="14439" xr:uid="{46B2F545-910F-4088-A820-773A14E188BA}"/>
    <cellStyle name="Comma 10 3 2 2 7 3" xfId="6025" xr:uid="{C95E475E-EE84-441B-A733-30E008B43628}"/>
    <cellStyle name="Comma 10 3 2 2 7 3 2" xfId="17253" xr:uid="{0324A222-82F4-4946-9873-769AC062D201}"/>
    <cellStyle name="Comma 10 3 2 2 7 4" xfId="11650" xr:uid="{75ED0843-44EB-45EF-A998-B4933C195226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3" xfId="14163" xr:uid="{46D0B469-EFA0-43C9-94ED-FDBDB2D98353}"/>
    <cellStyle name="Comma 10 3 2 2 9" xfId="5750" xr:uid="{F0234C45-A9C7-46BE-A1F4-745BB058AAD0}"/>
    <cellStyle name="Comma 10 3 2 2 9 2" xfId="16978" xr:uid="{FC3123B1-3165-4785-93AE-AD33A563DB10}"/>
    <cellStyle name="Comma 10 3 2 3" xfId="204" xr:uid="{00000000-0005-0000-0000-0000C5000000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3" xfId="16386" xr:uid="{3F483272-82DE-4244-A3CF-EFD8EAA627E5}"/>
    <cellStyle name="Comma 10 3 2 3 2 2 2 3" xfId="7972" xr:uid="{71AB8F20-356E-4739-A628-E58A87F0AA57}"/>
    <cellStyle name="Comma 10 3 2 3 2 2 2 3 2" xfId="19200" xr:uid="{674B68A2-6AFA-4897-BD64-73068F098A81}"/>
    <cellStyle name="Comma 10 3 2 3 2 2 2 4" xfId="13597" xr:uid="{B3999196-6D43-4596-96E5-32B4749E2776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3" xfId="15306" xr:uid="{F9CE0AED-9A09-4E27-897F-29788017A34E}"/>
    <cellStyle name="Comma 10 3 2 3 2 2 4" xfId="6892" xr:uid="{799E7CB6-F0C8-4EF3-A64A-211005552B4B}"/>
    <cellStyle name="Comma 10 3 2 3 2 2 4 2" xfId="18120" xr:uid="{9E7E5FF5-D140-4A84-BF82-1C6CE47B611D}"/>
    <cellStyle name="Comma 10 3 2 3 2 2 5" xfId="12517" xr:uid="{BD1D430B-B4A0-4EA1-93E1-A8BA8AA01C5C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3" xfId="15848" xr:uid="{89D827A5-9A27-4297-B987-A678A2991044}"/>
    <cellStyle name="Comma 10 3 2 3 2 3 3" xfId="7434" xr:uid="{781BB580-C5F5-4731-8CF6-5877905D4E2D}"/>
    <cellStyle name="Comma 10 3 2 3 2 3 3 2" xfId="18662" xr:uid="{8EC76FDC-7A97-4FDE-8BEA-AAE3FD7BF129}"/>
    <cellStyle name="Comma 10 3 2 3 2 3 4" xfId="13059" xr:uid="{39D3137F-1530-4F0D-A2AF-30AFD000DFD9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3" xfId="14768" xr:uid="{23DF1AF1-66C6-4D31-AB69-0E9E1E4C9E93}"/>
    <cellStyle name="Comma 10 3 2 3 2 5" xfId="6354" xr:uid="{43724189-ECC3-4A96-A25A-C84F6FFED294}"/>
    <cellStyle name="Comma 10 3 2 3 2 5 2" xfId="17582" xr:uid="{4A530629-2087-4713-9C3E-2E2D7B2B4AFB}"/>
    <cellStyle name="Comma 10 3 2 3 2 6" xfId="11979" xr:uid="{82AFFE21-2AA9-439E-90DF-3FBAADB085AB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3" xfId="16119" xr:uid="{0AC47E28-AF43-4DC1-86CA-90F4B7D92221}"/>
    <cellStyle name="Comma 10 3 2 3 3 2 3" xfId="7705" xr:uid="{9A43A885-D1A1-42CB-AC91-44E997C8C906}"/>
    <cellStyle name="Comma 10 3 2 3 3 2 3 2" xfId="18933" xr:uid="{E2AB4134-6275-4723-A40A-3F26B9266D2D}"/>
    <cellStyle name="Comma 10 3 2 3 3 2 4" xfId="13330" xr:uid="{95C07253-3252-4655-8FA8-07D2C7351EE4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3" xfId="15039" xr:uid="{62B6E22C-9D89-4E8A-BF45-2E25DCFC8B9C}"/>
    <cellStyle name="Comma 10 3 2 3 3 4" xfId="6625" xr:uid="{5EED7636-CA61-49B8-98B8-67A7AE576342}"/>
    <cellStyle name="Comma 10 3 2 3 3 4 2" xfId="17853" xr:uid="{0F174E9C-F20C-4FD1-A3C8-2F487103AE0B}"/>
    <cellStyle name="Comma 10 3 2 3 3 5" xfId="12250" xr:uid="{90FFCE0B-8F16-48EB-8173-2F4DD3C56029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3" xfId="15581" xr:uid="{89F33DE3-6219-4917-A9A1-175FB782ACD3}"/>
    <cellStyle name="Comma 10 3 2 3 4 3" xfId="7167" xr:uid="{F5A32A9D-B352-47AE-9F3B-8D293B87B588}"/>
    <cellStyle name="Comma 10 3 2 3 4 3 2" xfId="18395" xr:uid="{9FB50091-D4C2-4560-BA8F-1A50F6FF78D6}"/>
    <cellStyle name="Comma 10 3 2 3 4 4" xfId="12792" xr:uid="{1D280070-7DC8-4DAA-A622-9A2A9EAE8730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3" xfId="16662" xr:uid="{95FFD3F0-8649-43E3-AD71-99F473310382}"/>
    <cellStyle name="Comma 10 3 2 3 5 3" xfId="8248" xr:uid="{EAD6408C-083B-4EE4-8FA5-89EACF078A90}"/>
    <cellStyle name="Comma 10 3 2 3 5 3 2" xfId="19476" xr:uid="{27DF64CF-775E-441D-9876-67B9B7D8715F}"/>
    <cellStyle name="Comma 10 3 2 3 5 4" xfId="13873" xr:uid="{D40268A6-09D7-4051-868B-5BCC170CD48D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3" xfId="14501" xr:uid="{B582767A-D055-494C-892E-3DC553A5BA0B}"/>
    <cellStyle name="Comma 10 3 2 3 6 3" xfId="6087" xr:uid="{EE562219-860E-4999-B1F2-E5374C0E931C}"/>
    <cellStyle name="Comma 10 3 2 3 6 3 2" xfId="17315" xr:uid="{7BFA18AB-A8A2-4294-A328-0592904F7636}"/>
    <cellStyle name="Comma 10 3 2 3 6 4" xfId="11712" xr:uid="{4CF949F8-2533-4958-BC13-9B930F24BB34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3" xfId="14225" xr:uid="{97D14A2E-F785-4FEB-9F8E-00E3D7F7FF41}"/>
    <cellStyle name="Comma 10 3 2 3 8" xfId="5812" xr:uid="{8F006247-14EC-436D-A9D6-63639D084528}"/>
    <cellStyle name="Comma 10 3 2 3 8 2" xfId="17040" xr:uid="{28F3D7B7-AB32-4071-9206-AD28A7F610F6}"/>
    <cellStyle name="Comma 10 3 2 3 9" xfId="11436" xr:uid="{24995E4B-6E05-41CD-B741-30497B73929B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3" xfId="16262" xr:uid="{5534DD60-2EE5-47C7-84DC-22828617D543}"/>
    <cellStyle name="Comma 10 3 2 4 2 2 3" xfId="7848" xr:uid="{2B4CB935-044E-4EA9-A9CE-450B83E9AE41}"/>
    <cellStyle name="Comma 10 3 2 4 2 2 3 2" xfId="19076" xr:uid="{C303CEA8-A499-4B53-AB78-8FE1E04F9804}"/>
    <cellStyle name="Comma 10 3 2 4 2 2 4" xfId="13473" xr:uid="{62B9C650-D907-4D39-B59F-3053C59E1310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3" xfId="15182" xr:uid="{74C294D9-5434-4157-8A6A-0715F7D68C66}"/>
    <cellStyle name="Comma 10 3 2 4 2 4" xfId="6768" xr:uid="{F3494914-29FC-4DBB-B698-9DB0B2901277}"/>
    <cellStyle name="Comma 10 3 2 4 2 4 2" xfId="17996" xr:uid="{8AF5E2AE-E68B-4802-BB00-422F5F8D77BC}"/>
    <cellStyle name="Comma 10 3 2 4 2 5" xfId="12393" xr:uid="{F263680B-9ED8-4296-A4AB-4C47D006E560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3" xfId="15724" xr:uid="{980182A5-983F-46B8-ADB5-F8575A498324}"/>
    <cellStyle name="Comma 10 3 2 4 3 3" xfId="7310" xr:uid="{641D0D0A-C9B0-418F-81C0-FF77E1339967}"/>
    <cellStyle name="Comma 10 3 2 4 3 3 2" xfId="18538" xr:uid="{07BED6AB-387F-46BA-B188-A579740743B2}"/>
    <cellStyle name="Comma 10 3 2 4 3 4" xfId="12935" xr:uid="{83A0715A-7C20-4659-9ED9-1397DDA5E63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3" xfId="14644" xr:uid="{86EA1715-70F0-4898-A158-CE5AD23A89B6}"/>
    <cellStyle name="Comma 10 3 2 4 5" xfId="6230" xr:uid="{AAA5E63B-BFD5-4A4F-9C0C-FD956BC9A080}"/>
    <cellStyle name="Comma 10 3 2 4 5 2" xfId="17458" xr:uid="{72B7B36B-9630-4AAC-91CB-BABCC93ECF91}"/>
    <cellStyle name="Comma 10 3 2 4 6" xfId="11855" xr:uid="{ADB839A0-E583-4A41-85A6-D33AD297BD9D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3" xfId="15995" xr:uid="{60D25731-9688-4A31-934F-0B011CFE9C90}"/>
    <cellStyle name="Comma 10 3 2 5 2 3" xfId="7581" xr:uid="{B86CD207-A03C-47D0-944E-E2523F54322F}"/>
    <cellStyle name="Comma 10 3 2 5 2 3 2" xfId="18809" xr:uid="{E887C819-538A-4CB6-B732-6113AE9544F5}"/>
    <cellStyle name="Comma 10 3 2 5 2 4" xfId="13206" xr:uid="{A73DF1F2-7C8C-410D-9078-04AC07BA5359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3" xfId="14915" xr:uid="{E55D5D25-C89D-4C2C-B6EB-E813DCBCF1BA}"/>
    <cellStyle name="Comma 10 3 2 5 4" xfId="6501" xr:uid="{F022F2A4-373A-4509-B4BE-C65B47EBE9EA}"/>
    <cellStyle name="Comma 10 3 2 5 4 2" xfId="17729" xr:uid="{676165BE-CBCE-4752-B68D-4F5EA06B4C5C}"/>
    <cellStyle name="Comma 10 3 2 5 5" xfId="12126" xr:uid="{BB2104B6-8A5F-4228-B2EE-D40D09E8C9EF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3" xfId="15457" xr:uid="{257913B8-6BB7-4D27-959C-43236E29AEE0}"/>
    <cellStyle name="Comma 10 3 2 6 3" xfId="7043" xr:uid="{6D8E1D28-265D-4B0F-BC81-94BA7BF23D34}"/>
    <cellStyle name="Comma 10 3 2 6 3 2" xfId="18271" xr:uid="{4395C40D-994F-476A-A8C8-FF9E2ECE52CA}"/>
    <cellStyle name="Comma 10 3 2 6 4" xfId="12668" xr:uid="{C4EF92C2-A94C-4832-9F2F-DF79ABE7597F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3" xfId="16538" xr:uid="{809B495B-771E-4AA2-8A0B-1B5819849831}"/>
    <cellStyle name="Comma 10 3 2 7 3" xfId="8124" xr:uid="{F11F4F74-D41D-4642-BFC7-25EB3998E55A}"/>
    <cellStyle name="Comma 10 3 2 7 3 2" xfId="19352" xr:uid="{2880EBBC-EB09-4A8C-9AE2-FFBFD5BF4E1C}"/>
    <cellStyle name="Comma 10 3 2 7 4" xfId="13749" xr:uid="{01B986B3-2866-4D22-9A04-42696D8F3FAA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3" xfId="14377" xr:uid="{6FD92D1C-B514-47A7-9061-33CE65DD373E}"/>
    <cellStyle name="Comma 10 3 2 8 3" xfId="5963" xr:uid="{5C232524-E219-4354-B718-2DC6D8141BF9}"/>
    <cellStyle name="Comma 10 3 2 8 3 2" xfId="17191" xr:uid="{DCC2BFEA-A893-4A04-B8A9-F4BD458EC95E}"/>
    <cellStyle name="Comma 10 3 2 8 4" xfId="11588" xr:uid="{74DC48D5-31D7-45A3-A265-D42C6A9EAFF2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3" xfId="14101" xr:uid="{26705F4E-4B9A-4278-A1DE-B66983057F31}"/>
    <cellStyle name="Comma 10 3 3" xfId="110" xr:uid="{00000000-0005-0000-0000-0000D8000000}"/>
    <cellStyle name="Comma 10 3 3 10" xfId="11342" xr:uid="{D7F7776C-5ADF-4765-8898-695C02E86E99}"/>
    <cellStyle name="Comma 10 3 3 2" xfId="236" xr:uid="{00000000-0005-0000-0000-0000D9000000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3" xfId="16418" xr:uid="{6BBE3734-D735-4D73-9BA9-BAFD736738AD}"/>
    <cellStyle name="Comma 10 3 3 2 2 2 2 3" xfId="8004" xr:uid="{10681BA3-D24C-42F0-AA47-78AE70454BEC}"/>
    <cellStyle name="Comma 10 3 3 2 2 2 2 3 2" xfId="19232" xr:uid="{EA63C2CF-8791-4AFC-A080-D8B963BD65F4}"/>
    <cellStyle name="Comma 10 3 3 2 2 2 2 4" xfId="13629" xr:uid="{BFD39EB8-797C-4E15-9C72-4436F7D9F089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3" xfId="15338" xr:uid="{197AF3D0-9CDC-47E4-A384-4D70573D7B06}"/>
    <cellStyle name="Comma 10 3 3 2 2 2 4" xfId="6924" xr:uid="{D8E3C4AE-DEC9-4796-9413-21C3707DFC96}"/>
    <cellStyle name="Comma 10 3 3 2 2 2 4 2" xfId="18152" xr:uid="{903D3CA9-96FE-422E-B9B3-ABCFDDA9EE3C}"/>
    <cellStyle name="Comma 10 3 3 2 2 2 5" xfId="12549" xr:uid="{B276C5F8-34C1-4882-85AD-CB2AB7183315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3" xfId="15880" xr:uid="{34919B0E-C6DA-43BF-AC8C-A1D554352842}"/>
    <cellStyle name="Comma 10 3 3 2 2 3 3" xfId="7466" xr:uid="{9F5BA500-7A70-4F60-9426-E82DB70ABA51}"/>
    <cellStyle name="Comma 10 3 3 2 2 3 3 2" xfId="18694" xr:uid="{9AC25F9D-F6C9-4476-8DC4-6AAE9662D91D}"/>
    <cellStyle name="Comma 10 3 3 2 2 3 4" xfId="13091" xr:uid="{02751AEB-3533-450C-A671-CE77DD630BD7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3" xfId="14800" xr:uid="{6FFB4F73-AEDF-4FFC-BC9B-983C78051570}"/>
    <cellStyle name="Comma 10 3 3 2 2 5" xfId="6386" xr:uid="{BDEC27FC-7DEA-4235-B575-DC29876940B7}"/>
    <cellStyle name="Comma 10 3 3 2 2 5 2" xfId="17614" xr:uid="{B34470AE-0863-49BA-9E9A-4656E8488C87}"/>
    <cellStyle name="Comma 10 3 3 2 2 6" xfId="12011" xr:uid="{06B03A51-9A1F-4ADE-BC4F-0C22595F60C8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3" xfId="16151" xr:uid="{F7094C6A-5051-4D9C-9CFF-FAB074103986}"/>
    <cellStyle name="Comma 10 3 3 2 3 2 3" xfId="7737" xr:uid="{9C544781-1314-4B51-8E78-667E1B0A86AC}"/>
    <cellStyle name="Comma 10 3 3 2 3 2 3 2" xfId="18965" xr:uid="{B3E009B3-4889-4A34-92EB-8DD859961432}"/>
    <cellStyle name="Comma 10 3 3 2 3 2 4" xfId="13362" xr:uid="{F5B2290D-ABE3-42FB-B049-FA8B0A0D38DA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3" xfId="15071" xr:uid="{72C8977B-6D78-446E-A08C-DE2588887E9E}"/>
    <cellStyle name="Comma 10 3 3 2 3 4" xfId="6657" xr:uid="{16140AB2-0813-44D6-809D-7669027F9355}"/>
    <cellStyle name="Comma 10 3 3 2 3 4 2" xfId="17885" xr:uid="{87F0A101-4A71-40CB-AEBC-19461FCF6411}"/>
    <cellStyle name="Comma 10 3 3 2 3 5" xfId="12282" xr:uid="{B54667F6-8CFC-4680-8C95-2AD6B47EB277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3" xfId="15613" xr:uid="{DB048E6C-F339-465D-9437-CEB9AC4FD422}"/>
    <cellStyle name="Comma 10 3 3 2 4 3" xfId="7199" xr:uid="{D1567208-69D1-4AF5-95AB-B0ED13D14C75}"/>
    <cellStyle name="Comma 10 3 3 2 4 3 2" xfId="18427" xr:uid="{CE97E580-7397-4C1F-B9F8-0380A62CDBAC}"/>
    <cellStyle name="Comma 10 3 3 2 4 4" xfId="12824" xr:uid="{3217F6CB-89B9-422E-AD56-5AADB2E30D4A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3" xfId="16694" xr:uid="{F411E6FB-6CE0-4F5F-99C5-AD9BEE78A1BE}"/>
    <cellStyle name="Comma 10 3 3 2 5 3" xfId="8280" xr:uid="{FC2F4285-DF22-487C-85C0-2A390B25241E}"/>
    <cellStyle name="Comma 10 3 3 2 5 3 2" xfId="19508" xr:uid="{13F9B4B2-C98D-4ABC-BC14-E9FD22152B32}"/>
    <cellStyle name="Comma 10 3 3 2 5 4" xfId="13905" xr:uid="{85A1FBDD-B3CA-4503-836E-78D8CFD4C018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3" xfId="14533" xr:uid="{2E1B30AF-5A6C-4B9E-8E4C-4A8C4B6D5E20}"/>
    <cellStyle name="Comma 10 3 3 2 6 3" xfId="6119" xr:uid="{E344AA1E-B8BE-4492-AC7C-AD0082E2DB8C}"/>
    <cellStyle name="Comma 10 3 3 2 6 3 2" xfId="17347" xr:uid="{115F92B6-CE09-4984-AACB-FF44F482319E}"/>
    <cellStyle name="Comma 10 3 3 2 6 4" xfId="11744" xr:uid="{C2ACEF02-6DE1-4B02-9D6F-C72EA854FB90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3" xfId="14257" xr:uid="{51BDED49-CB55-4412-B4BB-E69A9F386182}"/>
    <cellStyle name="Comma 10 3 3 2 8" xfId="5844" xr:uid="{272E51D0-259B-40A2-8591-8C513DFC6FAA}"/>
    <cellStyle name="Comma 10 3 3 2 8 2" xfId="17072" xr:uid="{654CE9CE-7B4A-4FA8-872B-0E52115AD60B}"/>
    <cellStyle name="Comma 10 3 3 2 9" xfId="11468" xr:uid="{BBB283B7-4FD6-49A2-B585-D023E7252BB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3" xfId="16292" xr:uid="{224E70F4-B31E-401A-9DA5-8066AF147F27}"/>
    <cellStyle name="Comma 10 3 3 3 2 2 3" xfId="7878" xr:uid="{86AC7BFC-66D0-4E2F-A71B-D506067C6208}"/>
    <cellStyle name="Comma 10 3 3 3 2 2 3 2" xfId="19106" xr:uid="{C774BB6B-8BD8-4E09-B6FE-8F5989902AD8}"/>
    <cellStyle name="Comma 10 3 3 3 2 2 4" xfId="13503" xr:uid="{D11755DC-175E-4FB0-8AEE-B5989F40F896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3" xfId="15212" xr:uid="{87D30CB1-F64B-4D04-8EA2-AB1EB48537BA}"/>
    <cellStyle name="Comma 10 3 3 3 2 4" xfId="6798" xr:uid="{1EA2D4DC-A558-4E7C-AA0E-86984818E8A6}"/>
    <cellStyle name="Comma 10 3 3 3 2 4 2" xfId="18026" xr:uid="{BB15C5A9-6065-4432-ABB3-1957FF7C3CFA}"/>
    <cellStyle name="Comma 10 3 3 3 2 5" xfId="12423" xr:uid="{DEA081C2-010E-44C2-9EE0-BD556776739D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3" xfId="15754" xr:uid="{0EB2AB62-6959-4649-B351-89C41BA70114}"/>
    <cellStyle name="Comma 10 3 3 3 3 3" xfId="7340" xr:uid="{861AEFDF-49C3-482F-8DE4-1AE5ED223CB2}"/>
    <cellStyle name="Comma 10 3 3 3 3 3 2" xfId="18568" xr:uid="{7D546286-8372-4FC7-B98E-5CF2BCEC894A}"/>
    <cellStyle name="Comma 10 3 3 3 3 4" xfId="12965" xr:uid="{96AA19EE-0EAC-4651-BFAA-76667DC1BAD6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3" xfId="14674" xr:uid="{41B88809-2E92-40E3-8D33-90BCC9C829AE}"/>
    <cellStyle name="Comma 10 3 3 3 5" xfId="6260" xr:uid="{611E414E-740F-41CB-8818-D9C94903717E}"/>
    <cellStyle name="Comma 10 3 3 3 5 2" xfId="17488" xr:uid="{DAD544C2-3258-47A3-9627-606ED1F592D3}"/>
    <cellStyle name="Comma 10 3 3 3 6" xfId="11885" xr:uid="{30ACE25E-B09D-47E2-ABA2-0B3B64BE85A8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3" xfId="16025" xr:uid="{8B7B17E2-EABA-4514-A124-20B7F87B2EAA}"/>
    <cellStyle name="Comma 10 3 3 4 2 3" xfId="7611" xr:uid="{8F4E85F4-F213-4F05-9DB3-4D7DE731B847}"/>
    <cellStyle name="Comma 10 3 3 4 2 3 2" xfId="18839" xr:uid="{17B7262E-2560-45B2-B025-66C804F9AE90}"/>
    <cellStyle name="Comma 10 3 3 4 2 4" xfId="13236" xr:uid="{F64FDF76-8F1F-4DBA-927F-9F9FCF3534B2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3" xfId="14945" xr:uid="{DB95EC40-75D7-463C-A00D-1080ADA17A5D}"/>
    <cellStyle name="Comma 10 3 3 4 4" xfId="6531" xr:uid="{8B0B21B2-35F6-443C-BD09-5BD471D39208}"/>
    <cellStyle name="Comma 10 3 3 4 4 2" xfId="17759" xr:uid="{34D92D9B-0BBF-4E58-B7F8-377314691D4C}"/>
    <cellStyle name="Comma 10 3 3 4 5" xfId="12156" xr:uid="{8957A291-08F1-4E1A-9547-F5FBEE79528B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3" xfId="15487" xr:uid="{82D89513-A8AE-43E8-8A8E-0F5708212187}"/>
    <cellStyle name="Comma 10 3 3 5 3" xfId="7073" xr:uid="{32D491D1-5E89-472F-A1DE-9D81355A8B9C}"/>
    <cellStyle name="Comma 10 3 3 5 3 2" xfId="18301" xr:uid="{838F6243-D274-4ACD-A003-8F41B215C92B}"/>
    <cellStyle name="Comma 10 3 3 5 4" xfId="12698" xr:uid="{336C148E-FFAD-4B2E-A86F-A7D6D7BC109D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3" xfId="16568" xr:uid="{895455EE-0108-4E2A-A78B-8DE64073C7D0}"/>
    <cellStyle name="Comma 10 3 3 6 3" xfId="8154" xr:uid="{A697B22D-0478-4B01-BF1D-0892AF50FFA6}"/>
    <cellStyle name="Comma 10 3 3 6 3 2" xfId="19382" xr:uid="{9BDC176F-11D6-426B-8363-CB63401B3DE1}"/>
    <cellStyle name="Comma 10 3 3 6 4" xfId="13779" xr:uid="{712CF92F-76C7-46E1-82FC-C88027EB169C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3" xfId="14407" xr:uid="{5401FD40-3196-49B0-AEDF-67B4F953F931}"/>
    <cellStyle name="Comma 10 3 3 7 3" xfId="5993" xr:uid="{006ADF3E-4260-4D1F-808B-A9B7503AAAC9}"/>
    <cellStyle name="Comma 10 3 3 7 3 2" xfId="17221" xr:uid="{453C989F-24A0-4BFF-8AEB-16A5F6091789}"/>
    <cellStyle name="Comma 10 3 3 7 4" xfId="11618" xr:uid="{716A2DAE-3CD0-4500-9267-9FEAE5A295B4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3" xfId="14131" xr:uid="{6C8E99E7-CEA5-4341-8636-63F00CE60E36}"/>
    <cellStyle name="Comma 10 3 3 9" xfId="5718" xr:uid="{0A874E80-6D31-47BD-B3DB-717E8945EEC6}"/>
    <cellStyle name="Comma 10 3 3 9 2" xfId="16946" xr:uid="{8C6ABB9B-EFCC-4AAC-8B88-DA871071A347}"/>
    <cellStyle name="Comma 10 3 4" xfId="172" xr:uid="{00000000-0005-0000-0000-0000EC000000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3" xfId="16354" xr:uid="{BB7320FF-3796-4657-8509-E452603DE143}"/>
    <cellStyle name="Comma 10 3 4 2 2 2 3" xfId="7940" xr:uid="{770C5B2F-AA22-4844-AA5D-CB82D03A3111}"/>
    <cellStyle name="Comma 10 3 4 2 2 2 3 2" xfId="19168" xr:uid="{2A40B862-4C17-42F0-AB92-FD226E295FB7}"/>
    <cellStyle name="Comma 10 3 4 2 2 2 4" xfId="13565" xr:uid="{BC837D16-6CB0-46EA-B9B3-B24111F87738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3" xfId="15274" xr:uid="{8E4B9E12-39E2-4DB4-B679-42ACE6BDC73F}"/>
    <cellStyle name="Comma 10 3 4 2 2 4" xfId="6860" xr:uid="{B00C8B6A-8F0C-4C7E-80D4-44B43E333CBE}"/>
    <cellStyle name="Comma 10 3 4 2 2 4 2" xfId="18088" xr:uid="{D214D3AA-9D30-4E97-B8DF-84C94179BC78}"/>
    <cellStyle name="Comma 10 3 4 2 2 5" xfId="12485" xr:uid="{321D6233-CD6A-4A28-A866-2EF9904AB5AE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3" xfId="15816" xr:uid="{7848E182-DD11-4342-8C28-BF74A14EF043}"/>
    <cellStyle name="Comma 10 3 4 2 3 3" xfId="7402" xr:uid="{CD772647-C95C-4B08-817E-45D8438AF496}"/>
    <cellStyle name="Comma 10 3 4 2 3 3 2" xfId="18630" xr:uid="{A1056516-410F-4A72-9AC2-841E39CD7132}"/>
    <cellStyle name="Comma 10 3 4 2 3 4" xfId="13027" xr:uid="{D7765201-EEBF-4D7E-BCA1-CCBD7B1AC62B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3" xfId="14736" xr:uid="{A385B92F-923A-4766-B8C3-1DFBD122DC86}"/>
    <cellStyle name="Comma 10 3 4 2 5" xfId="6322" xr:uid="{B952CB6D-921E-45E1-AC79-FE62F31CCF48}"/>
    <cellStyle name="Comma 10 3 4 2 5 2" xfId="17550" xr:uid="{D6A8ED04-2A11-4F93-A359-A76D0171315B}"/>
    <cellStyle name="Comma 10 3 4 2 6" xfId="11947" xr:uid="{3062CF9B-9264-48CB-A22D-D07FD295BA21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3" xfId="16087" xr:uid="{DFDEEE05-275C-42CA-B82D-E992EAC239D4}"/>
    <cellStyle name="Comma 10 3 4 3 2 3" xfId="7673" xr:uid="{CB96A48C-5BEB-409C-9FD1-6DD46D41ABF7}"/>
    <cellStyle name="Comma 10 3 4 3 2 3 2" xfId="18901" xr:uid="{3A92CFE3-265F-4853-B7DC-878A0A14117D}"/>
    <cellStyle name="Comma 10 3 4 3 2 4" xfId="13298" xr:uid="{BBFF65CE-AC4F-4210-930B-A82698C0870D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3" xfId="15007" xr:uid="{55BFD966-7E36-47F7-9C82-591E38F6D36F}"/>
    <cellStyle name="Comma 10 3 4 3 4" xfId="6593" xr:uid="{69C1B871-43B0-4B79-B95A-42ACE3E8A7F7}"/>
    <cellStyle name="Comma 10 3 4 3 4 2" xfId="17821" xr:uid="{2C9A5094-88BA-4B94-9542-282A3F68DA27}"/>
    <cellStyle name="Comma 10 3 4 3 5" xfId="12218" xr:uid="{C8EC0417-9A5A-4D28-B968-2A461D14D5E3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3" xfId="15549" xr:uid="{8F671C51-FEEE-4FA1-8754-417A7A96EF37}"/>
    <cellStyle name="Comma 10 3 4 4 3" xfId="7135" xr:uid="{F9580DF0-1AB3-4BA9-BCEE-8A45BF75F2F3}"/>
    <cellStyle name="Comma 10 3 4 4 3 2" xfId="18363" xr:uid="{3CB06C24-5002-4577-B7ED-6C21B7F2BDA1}"/>
    <cellStyle name="Comma 10 3 4 4 4" xfId="12760" xr:uid="{FE10DFE2-3DF8-489F-B4FE-2D571292F789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3" xfId="16630" xr:uid="{56BA6D6A-922C-4BD5-AC7F-B5D5659E8620}"/>
    <cellStyle name="Comma 10 3 4 5 3" xfId="8216" xr:uid="{775666A8-8D10-404B-B259-C833145FAD86}"/>
    <cellStyle name="Comma 10 3 4 5 3 2" xfId="19444" xr:uid="{28910757-1E96-494A-98AF-E8350BE469FD}"/>
    <cellStyle name="Comma 10 3 4 5 4" xfId="13841" xr:uid="{E10D26E9-5F68-4A66-952A-2FD8502B9E53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3" xfId="14469" xr:uid="{B774ABF9-6287-4C0B-969F-06A7B2738EDA}"/>
    <cellStyle name="Comma 10 3 4 6 3" xfId="6055" xr:uid="{D7A136C2-1C5D-44D6-9CB1-48DFDD21782B}"/>
    <cellStyle name="Comma 10 3 4 6 3 2" xfId="17283" xr:uid="{5B366814-069F-4FA5-AF15-305EE9B36BE5}"/>
    <cellStyle name="Comma 10 3 4 6 4" xfId="11680" xr:uid="{D89650C3-DA09-4537-8FBE-0D122564C492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3" xfId="14193" xr:uid="{BA0829E6-505B-42CF-9499-E97DE0E6C695}"/>
    <cellStyle name="Comma 10 3 4 8" xfId="5780" xr:uid="{FC62FA02-E29E-4F51-BC2D-0267BDA8FE9F}"/>
    <cellStyle name="Comma 10 3 4 8 2" xfId="17008" xr:uid="{977A5CEA-47B9-42C6-B807-D53055B18EE9}"/>
    <cellStyle name="Comma 10 3 4 9" xfId="11404" xr:uid="{6A2DCD4D-2D2B-42AA-8635-616928F8BAA5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3" xfId="16233" xr:uid="{F050E48C-710B-42F3-8DF6-F8BA1D2AF344}"/>
    <cellStyle name="Comma 10 3 5 2 2 3" xfId="7819" xr:uid="{FB2DC0DC-9CCA-49E4-B2BF-5FBA2BBF7646}"/>
    <cellStyle name="Comma 10 3 5 2 2 3 2" xfId="19047" xr:uid="{054F21A1-984C-4971-89AE-A42E19156F5C}"/>
    <cellStyle name="Comma 10 3 5 2 2 4" xfId="13444" xr:uid="{7D845DB3-718D-4FA5-9F01-4E4AF0070FAF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3" xfId="15153" xr:uid="{B165F6DD-9845-42AE-8F97-CAACDA9EC265}"/>
    <cellStyle name="Comma 10 3 5 2 4" xfId="6739" xr:uid="{95A942F0-64EB-4906-BC05-245DC9094001}"/>
    <cellStyle name="Comma 10 3 5 2 4 2" xfId="17967" xr:uid="{C3B9A427-3199-46FE-A5B4-DFB6E305E033}"/>
    <cellStyle name="Comma 10 3 5 2 5" xfId="12364" xr:uid="{F3F0E74C-F051-4F94-B071-84875212E213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3" xfId="15695" xr:uid="{397FFDD6-9369-4FAC-BC87-55C020C5989D}"/>
    <cellStyle name="Comma 10 3 5 3 3" xfId="7281" xr:uid="{AB737346-57AF-488C-8A8E-169F6BD30FAC}"/>
    <cellStyle name="Comma 10 3 5 3 3 2" xfId="18509" xr:uid="{C322F7C6-3527-48C4-A77A-1BAAA68E5C20}"/>
    <cellStyle name="Comma 10 3 5 3 4" xfId="12906" xr:uid="{43F3D95A-DB14-48C9-BC30-01FF023EC7F5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3" xfId="14615" xr:uid="{4B8B9331-ECB3-4E1C-AF8B-806B189824CD}"/>
    <cellStyle name="Comma 10 3 5 5" xfId="6201" xr:uid="{8390895B-F06F-46F0-9792-2470BD1B945E}"/>
    <cellStyle name="Comma 10 3 5 5 2" xfId="17429" xr:uid="{982F6924-E3EA-4BDD-AEFF-F9E3CEBCC7F8}"/>
    <cellStyle name="Comma 10 3 5 6" xfId="11826" xr:uid="{63D6ECEA-D900-4109-B513-6EABA55F02DC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3" xfId="15966" xr:uid="{5AA41E4F-2791-448E-AD4E-D58E8A29B3BA}"/>
    <cellStyle name="Comma 10 3 6 2 3" xfId="7552" xr:uid="{8D6D7282-BE83-485E-A3C2-13AABA99D3A5}"/>
    <cellStyle name="Comma 10 3 6 2 3 2" xfId="18780" xr:uid="{81182A69-80D7-4A66-9A50-B6FD31D0E6DF}"/>
    <cellStyle name="Comma 10 3 6 2 4" xfId="13177" xr:uid="{2CDBF84B-72F7-4E73-9C52-F8849705523D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3" xfId="14886" xr:uid="{9E76AE52-208D-4774-BBC5-A9F81B012852}"/>
    <cellStyle name="Comma 10 3 6 4" xfId="6472" xr:uid="{0C5B8ACD-EF28-418E-9F3D-67CB60521311}"/>
    <cellStyle name="Comma 10 3 6 4 2" xfId="17700" xr:uid="{7FEC144E-0276-4F68-BBC6-4885800540B5}"/>
    <cellStyle name="Comma 10 3 6 5" xfId="12097" xr:uid="{397A644F-8BF0-482C-AE54-FB1C57B25511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3" xfId="15428" xr:uid="{61BA013D-B315-414C-81F8-166ADD2617A2}"/>
    <cellStyle name="Comma 10 3 7 3" xfId="7014" xr:uid="{8C8271BE-A3A4-48E8-BD6D-34B00832E252}"/>
    <cellStyle name="Comma 10 3 7 3 2" xfId="18242" xr:uid="{888A823D-1724-4907-9749-610D28324946}"/>
    <cellStyle name="Comma 10 3 7 4" xfId="12639" xr:uid="{35B290E7-0C45-4591-BA8F-F41117AFD75D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3" xfId="16509" xr:uid="{F45FBD2C-2F4E-4C58-8731-D6816754E846}"/>
    <cellStyle name="Comma 10 3 8 3" xfId="8095" xr:uid="{A509C8A6-4DBD-48D4-B903-FEC650BEE32A}"/>
    <cellStyle name="Comma 10 3 8 3 2" xfId="19323" xr:uid="{CBEBC452-887B-4372-A783-FDB4DC2C3121}"/>
    <cellStyle name="Comma 10 3 8 4" xfId="13720" xr:uid="{D1372DCA-86D1-47E3-A4EC-1AC7DE41068F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3" xfId="14348" xr:uid="{C4FC1038-0D43-4CA1-83A8-BA05055F6249}"/>
    <cellStyle name="Comma 10 3 9 3" xfId="5934" xr:uid="{097F2112-094C-47B8-A955-3122DF44909A}"/>
    <cellStyle name="Comma 10 3 9 3 2" xfId="17162" xr:uid="{ECBCCAD9-5976-4755-966A-B6B9D36D056E}"/>
    <cellStyle name="Comma 10 3 9 4" xfId="11559" xr:uid="{41640821-D61E-4CEB-8AF0-1419D10DAEF7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1" xfId="11297" xr:uid="{542BC4AA-4511-4E15-B146-90F48CBE8D6D}"/>
    <cellStyle name="Comma 10 4 2" xfId="127" xr:uid="{00000000-0005-0000-0000-000000010000}"/>
    <cellStyle name="Comma 10 4 2 10" xfId="11359" xr:uid="{A9257945-EF2B-4452-AE5E-FA2896FA7E2B}"/>
    <cellStyle name="Comma 10 4 2 2" xfId="253" xr:uid="{00000000-0005-0000-0000-000001010000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3" xfId="16435" xr:uid="{C5FF0F0C-AB4E-46C8-BD14-8C394C46FA9A}"/>
    <cellStyle name="Comma 10 4 2 2 2 2 2 3" xfId="8021" xr:uid="{3B3B9193-8E3F-4A27-B711-DB624D8F2FB0}"/>
    <cellStyle name="Comma 10 4 2 2 2 2 2 3 2" xfId="19249" xr:uid="{07F12194-D22F-45DB-9EB7-F4BE24775D3F}"/>
    <cellStyle name="Comma 10 4 2 2 2 2 2 4" xfId="13646" xr:uid="{F57A19D0-B465-43BD-9076-31C65F5AFA21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3" xfId="15355" xr:uid="{11FD133C-53DE-4C9F-B1D3-D6E69DB64936}"/>
    <cellStyle name="Comma 10 4 2 2 2 2 4" xfId="6941" xr:uid="{4F89DFC8-6A32-4DB2-AA12-85197E7C266A}"/>
    <cellStyle name="Comma 10 4 2 2 2 2 4 2" xfId="18169" xr:uid="{A899B695-BBF2-4C9A-95BE-FFA1586331B6}"/>
    <cellStyle name="Comma 10 4 2 2 2 2 5" xfId="12566" xr:uid="{C475C308-9B34-4D5D-A605-8A20DFDF1C97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3" xfId="15897" xr:uid="{0C44B38E-7EB0-4FA4-8BEF-5457D0F28784}"/>
    <cellStyle name="Comma 10 4 2 2 2 3 3" xfId="7483" xr:uid="{DA9E86C0-1B12-43C2-9536-EBF28CB8D1D1}"/>
    <cellStyle name="Comma 10 4 2 2 2 3 3 2" xfId="18711" xr:uid="{C52A3AE7-C1C4-4704-8489-A21FA1943924}"/>
    <cellStyle name="Comma 10 4 2 2 2 3 4" xfId="13108" xr:uid="{5E61F056-E96E-463C-AF68-D7EF8170F46C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3" xfId="14817" xr:uid="{C388D168-D8FD-4A3E-AF2F-A354A607A0DA}"/>
    <cellStyle name="Comma 10 4 2 2 2 5" xfId="6403" xr:uid="{D81A2BB1-88FD-456C-BEF5-90263C4370CD}"/>
    <cellStyle name="Comma 10 4 2 2 2 5 2" xfId="17631" xr:uid="{68EBF267-8B1E-4D54-A734-B5751E9080B7}"/>
    <cellStyle name="Comma 10 4 2 2 2 6" xfId="12028" xr:uid="{CBAFAA28-5EFF-49D0-9B8E-4B795936EE29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3" xfId="16168" xr:uid="{F6827789-2055-404D-8624-B6380198FEDD}"/>
    <cellStyle name="Comma 10 4 2 2 3 2 3" xfId="7754" xr:uid="{165EE83A-FF71-4D90-8FC5-FF50B730A6C0}"/>
    <cellStyle name="Comma 10 4 2 2 3 2 3 2" xfId="18982" xr:uid="{3E161F8A-5A19-4ABE-B746-D8F33FD526BC}"/>
    <cellStyle name="Comma 10 4 2 2 3 2 4" xfId="13379" xr:uid="{FD3C235C-B6EA-4F53-90EA-660F76E202F6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3" xfId="15088" xr:uid="{AC0EF0A3-08F4-43BE-BF20-1855915E31BA}"/>
    <cellStyle name="Comma 10 4 2 2 3 4" xfId="6674" xr:uid="{AEFE5CE5-144C-410A-ABA4-D99A3CAF8D75}"/>
    <cellStyle name="Comma 10 4 2 2 3 4 2" xfId="17902" xr:uid="{0C64D6BB-1DA6-464B-8380-D0EB6CF66F30}"/>
    <cellStyle name="Comma 10 4 2 2 3 5" xfId="12299" xr:uid="{2BB0441A-4EAC-458E-90EA-64513DFD1559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3" xfId="15630" xr:uid="{15247F85-4A34-4263-8C6F-FCED2FE5EB7E}"/>
    <cellStyle name="Comma 10 4 2 2 4 3" xfId="7216" xr:uid="{C09BA1BE-9573-4B4C-B1BB-C81FBC49BB6C}"/>
    <cellStyle name="Comma 10 4 2 2 4 3 2" xfId="18444" xr:uid="{B1D06EA9-6589-473A-BE7A-3B427C6406C4}"/>
    <cellStyle name="Comma 10 4 2 2 4 4" xfId="12841" xr:uid="{0A38CE66-6C82-4758-864C-A558E1028118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3" xfId="16711" xr:uid="{07F98281-8A8C-43ED-A450-F620A7ACB06E}"/>
    <cellStyle name="Comma 10 4 2 2 5 3" xfId="8297" xr:uid="{D6D400D5-E617-4FB2-80C7-2505C12F9B25}"/>
    <cellStyle name="Comma 10 4 2 2 5 3 2" xfId="19525" xr:uid="{D3ECD072-5AEE-436B-B09A-671D49EDD410}"/>
    <cellStyle name="Comma 10 4 2 2 5 4" xfId="13922" xr:uid="{3961BC3E-8560-4D25-A25C-69AC6CE04E99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3" xfId="14550" xr:uid="{8D26342C-588A-4E45-8F24-32C7D9325EAE}"/>
    <cellStyle name="Comma 10 4 2 2 6 3" xfId="6136" xr:uid="{8FC191E9-1AB0-44BF-8985-22AFE1B411D1}"/>
    <cellStyle name="Comma 10 4 2 2 6 3 2" xfId="17364" xr:uid="{50BCC9F4-8039-4550-BE3A-344E428BDBC3}"/>
    <cellStyle name="Comma 10 4 2 2 6 4" xfId="11761" xr:uid="{5C9F843E-AB3C-43BD-9B75-85FB1031B569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3" xfId="14274" xr:uid="{2F945F0C-299C-4BBD-B3EB-F3B0AB93487C}"/>
    <cellStyle name="Comma 10 4 2 2 8" xfId="5861" xr:uid="{C0DF9C1B-C97A-4AAD-BAB6-11604A21E2E7}"/>
    <cellStyle name="Comma 10 4 2 2 8 2" xfId="17089" xr:uid="{2EB343C5-7018-4D92-8603-B021D9532A53}"/>
    <cellStyle name="Comma 10 4 2 2 9" xfId="11485" xr:uid="{5B36EE2F-8F56-4AEC-B0BC-E082C12F4E51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3" xfId="16309" xr:uid="{798D7EB3-9008-47C2-BF87-89A9D7EAE079}"/>
    <cellStyle name="Comma 10 4 2 3 2 2 3" xfId="7895" xr:uid="{80C5E852-06F5-4299-B226-E11A1D007A18}"/>
    <cellStyle name="Comma 10 4 2 3 2 2 3 2" xfId="19123" xr:uid="{B8F096E3-4724-438F-85FF-CB1B82888610}"/>
    <cellStyle name="Comma 10 4 2 3 2 2 4" xfId="13520" xr:uid="{E9B50549-B9CE-4264-9892-AB5043F178AB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3" xfId="15229" xr:uid="{CC147840-85C2-43CB-96CE-D8F17183E38B}"/>
    <cellStyle name="Comma 10 4 2 3 2 4" xfId="6815" xr:uid="{2C62ED3D-AABC-47EE-8BCD-95BC9D8900BA}"/>
    <cellStyle name="Comma 10 4 2 3 2 4 2" xfId="18043" xr:uid="{BD820F9A-96F1-4A92-83C4-CD8D6FDD7FEF}"/>
    <cellStyle name="Comma 10 4 2 3 2 5" xfId="12440" xr:uid="{E4F6BD3D-CE69-4A5B-A1F7-3671221CE62E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3" xfId="15771" xr:uid="{B2169026-8F6F-4F8F-A848-18B977C94779}"/>
    <cellStyle name="Comma 10 4 2 3 3 3" xfId="7357" xr:uid="{419FB9EE-CB75-4D9F-B198-B5F7AA11032C}"/>
    <cellStyle name="Comma 10 4 2 3 3 3 2" xfId="18585" xr:uid="{672D5E76-E017-460A-A618-D0183FF16EE0}"/>
    <cellStyle name="Comma 10 4 2 3 3 4" xfId="12982" xr:uid="{8C7486D2-510A-4864-BBEC-200DDEBA2228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3" xfId="14691" xr:uid="{5AFC7F87-4806-4CD6-8187-845D11E6EB3D}"/>
    <cellStyle name="Comma 10 4 2 3 5" xfId="6277" xr:uid="{65EB72A4-FF52-4D4D-A72E-9A97854316EE}"/>
    <cellStyle name="Comma 10 4 2 3 5 2" xfId="17505" xr:uid="{96AB051A-7A56-44C8-823B-6972F9A1BCC3}"/>
    <cellStyle name="Comma 10 4 2 3 6" xfId="11902" xr:uid="{60B5603E-E0A8-4D6D-AC2B-5991310C5415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3" xfId="16042" xr:uid="{D38B31E5-FD3B-4CF9-911A-A44367362870}"/>
    <cellStyle name="Comma 10 4 2 4 2 3" xfId="7628" xr:uid="{CA4DF3E5-FA20-4CE4-B2EC-B4D12D217161}"/>
    <cellStyle name="Comma 10 4 2 4 2 3 2" xfId="18856" xr:uid="{9A843748-BB0F-401E-9953-73D7938186E9}"/>
    <cellStyle name="Comma 10 4 2 4 2 4" xfId="13253" xr:uid="{28589E52-0111-440E-96F4-155025089528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3" xfId="14962" xr:uid="{805FE372-66A0-4824-A0AB-A67D8A8DDB17}"/>
    <cellStyle name="Comma 10 4 2 4 4" xfId="6548" xr:uid="{5CCA7A01-F578-4C26-B9FD-55CEC9E4EA58}"/>
    <cellStyle name="Comma 10 4 2 4 4 2" xfId="17776" xr:uid="{D23570D0-F23C-4EAC-B1DD-F06B4A901122}"/>
    <cellStyle name="Comma 10 4 2 4 5" xfId="12173" xr:uid="{F625BA25-76DB-4211-8F1A-8AE71E75D742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3" xfId="15504" xr:uid="{4444024C-09A5-4FE0-B2B1-25F4D0042294}"/>
    <cellStyle name="Comma 10 4 2 5 3" xfId="7090" xr:uid="{6027C8C7-0898-4541-9D09-E48C644C2923}"/>
    <cellStyle name="Comma 10 4 2 5 3 2" xfId="18318" xr:uid="{4DC74ED8-3A53-474F-85E1-34091C91CDEA}"/>
    <cellStyle name="Comma 10 4 2 5 4" xfId="12715" xr:uid="{577A27C1-576B-4AF2-BE23-ADC82B4605C9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3" xfId="16585" xr:uid="{916A5AD5-15A6-4996-AC4A-459884402B33}"/>
    <cellStyle name="Comma 10 4 2 6 3" xfId="8171" xr:uid="{C0425263-F5B4-4FC5-ACEA-06DE11F1A82A}"/>
    <cellStyle name="Comma 10 4 2 6 3 2" xfId="19399" xr:uid="{50CB180A-3DB4-4F3F-BDA3-7635D85009AD}"/>
    <cellStyle name="Comma 10 4 2 6 4" xfId="13796" xr:uid="{33BD81D9-CD4A-4D35-8A0A-9D86742460F4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3" xfId="14424" xr:uid="{2148FD88-E9F8-4EDC-8D27-5031351C21F1}"/>
    <cellStyle name="Comma 10 4 2 7 3" xfId="6010" xr:uid="{71C405FD-26F0-4452-BDB2-F293EF8C6EA1}"/>
    <cellStyle name="Comma 10 4 2 7 3 2" xfId="17238" xr:uid="{1597A02B-3E53-4221-9B4E-B7472EF41498}"/>
    <cellStyle name="Comma 10 4 2 7 4" xfId="11635" xr:uid="{FD78B47A-BFAA-400D-9218-E5ED011184B5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3" xfId="14148" xr:uid="{7080017C-B856-47AD-9278-F88BE2D2B6C4}"/>
    <cellStyle name="Comma 10 4 2 9" xfId="5735" xr:uid="{46495B24-00D3-477E-8CCC-B52EB4FE23D2}"/>
    <cellStyle name="Comma 10 4 2 9 2" xfId="16963" xr:uid="{A8233D28-6028-4936-912E-E530543E4740}"/>
    <cellStyle name="Comma 10 4 3" xfId="189" xr:uid="{00000000-0005-0000-0000-000014010000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3" xfId="16371" xr:uid="{667C2D64-67EA-4761-A3ED-4F48499DFA8E}"/>
    <cellStyle name="Comma 10 4 3 2 2 2 3" xfId="7957" xr:uid="{A1BD7A8E-EC32-4BAA-AA6D-C04FC4EBF53F}"/>
    <cellStyle name="Comma 10 4 3 2 2 2 3 2" xfId="19185" xr:uid="{689E5331-5CBF-4C01-B1AF-A17525710F69}"/>
    <cellStyle name="Comma 10 4 3 2 2 2 4" xfId="13582" xr:uid="{16F8F4DB-C890-41A8-9C41-AF3C98392970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3" xfId="15291" xr:uid="{FC313A5B-292E-4A8C-967A-49997DF64936}"/>
    <cellStyle name="Comma 10 4 3 2 2 4" xfId="6877" xr:uid="{598802F0-69E7-4DBE-863D-259DF3054A68}"/>
    <cellStyle name="Comma 10 4 3 2 2 4 2" xfId="18105" xr:uid="{3F71C98F-6D59-4C4C-AEE4-935CA65FAFAE}"/>
    <cellStyle name="Comma 10 4 3 2 2 5" xfId="12502" xr:uid="{06DB7C82-2E34-4CCF-9AC7-75A249C14AE8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3" xfId="15833" xr:uid="{37A3884D-EBF7-4D1A-965C-4CDDFEC8C5FF}"/>
    <cellStyle name="Comma 10 4 3 2 3 3" xfId="7419" xr:uid="{24F2BB3C-F3CF-42AA-BCC5-1D82A9F6EA98}"/>
    <cellStyle name="Comma 10 4 3 2 3 3 2" xfId="18647" xr:uid="{2130CD10-ED4B-4D1D-AA44-FDEA510FDE80}"/>
    <cellStyle name="Comma 10 4 3 2 3 4" xfId="13044" xr:uid="{40FA197E-0652-484C-8067-7C5D4B8CAD27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3" xfId="14753" xr:uid="{73D6653C-16DC-4B09-BD22-6D82DB5C14EC}"/>
    <cellStyle name="Comma 10 4 3 2 5" xfId="6339" xr:uid="{3DAB48AE-31F5-4872-8895-83DABFEDE102}"/>
    <cellStyle name="Comma 10 4 3 2 5 2" xfId="17567" xr:uid="{FFA77B53-1974-49B5-93F3-28F4F954C545}"/>
    <cellStyle name="Comma 10 4 3 2 6" xfId="11964" xr:uid="{A381AB73-3566-4A18-BA1D-58D0ADF03B43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3" xfId="16104" xr:uid="{ADD1D1DB-5AAB-451E-8F82-BB39CAACEA2D}"/>
    <cellStyle name="Comma 10 4 3 3 2 3" xfId="7690" xr:uid="{3DF2E668-B1C5-46FA-9E67-E694D3630F16}"/>
    <cellStyle name="Comma 10 4 3 3 2 3 2" xfId="18918" xr:uid="{9C94D36B-509E-4051-979B-AC2210912303}"/>
    <cellStyle name="Comma 10 4 3 3 2 4" xfId="13315" xr:uid="{DF1A5608-54AC-49BE-B90C-5B30B3F74E1F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3" xfId="15024" xr:uid="{67DA7567-2CC6-4CA6-9BA7-3AF9A759495A}"/>
    <cellStyle name="Comma 10 4 3 3 4" xfId="6610" xr:uid="{400ECDB0-401B-4556-87EA-619F91D0858E}"/>
    <cellStyle name="Comma 10 4 3 3 4 2" xfId="17838" xr:uid="{F45CECFB-F5C8-47D7-B9E3-520EA17C6529}"/>
    <cellStyle name="Comma 10 4 3 3 5" xfId="12235" xr:uid="{78C4D1F3-CDE3-4C8E-82B4-1E770C6F6682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3" xfId="15566" xr:uid="{F164DAB4-9219-4CB7-9A05-56FA1AC7DB2C}"/>
    <cellStyle name="Comma 10 4 3 4 3" xfId="7152" xr:uid="{1271C542-E86D-4933-8D37-25B36B858DBF}"/>
    <cellStyle name="Comma 10 4 3 4 3 2" xfId="18380" xr:uid="{33475A45-15EE-4025-BA33-09DCFC5F5B76}"/>
    <cellStyle name="Comma 10 4 3 4 4" xfId="12777" xr:uid="{4518518A-E721-4DC1-9032-5614B078EE7F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3" xfId="16647" xr:uid="{AD6FC74F-6304-446A-AACD-A2F2B88BEF05}"/>
    <cellStyle name="Comma 10 4 3 5 3" xfId="8233" xr:uid="{26391000-7A85-4EB9-83CF-1637A48DAFBD}"/>
    <cellStyle name="Comma 10 4 3 5 3 2" xfId="19461" xr:uid="{E5CE6CEF-926C-4311-B141-E7D5A5F15628}"/>
    <cellStyle name="Comma 10 4 3 5 4" xfId="13858" xr:uid="{C0C19EB3-289F-4A64-A885-21D5BE236C5E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3" xfId="14486" xr:uid="{F190EC44-9C09-47A9-B349-9F85E1010620}"/>
    <cellStyle name="Comma 10 4 3 6 3" xfId="6072" xr:uid="{692C68CD-B72D-4DE6-90C8-5B6C782C86B3}"/>
    <cellStyle name="Comma 10 4 3 6 3 2" xfId="17300" xr:uid="{94AC657B-4987-42FF-85F4-41AD0EE6EAD6}"/>
    <cellStyle name="Comma 10 4 3 6 4" xfId="11697" xr:uid="{DF68A454-8020-4E20-934D-80FA038536F5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3" xfId="14210" xr:uid="{838E1F95-118A-4141-8699-DE40D9059182}"/>
    <cellStyle name="Comma 10 4 3 8" xfId="5797" xr:uid="{AEF1C685-6940-4F23-9465-A1075D95C3CB}"/>
    <cellStyle name="Comma 10 4 3 8 2" xfId="17025" xr:uid="{FAA11420-8C9E-4C01-85AF-7B918E1599AB}"/>
    <cellStyle name="Comma 10 4 3 9" xfId="11421" xr:uid="{6C69AF3B-DC51-42B4-8E4A-90974A67CD2A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3" xfId="16247" xr:uid="{5CEF1D88-4A11-4385-B104-0739C3750BED}"/>
    <cellStyle name="Comma 10 4 4 2 2 3" xfId="7833" xr:uid="{1C14EDF4-68E4-4C48-8B42-DB9EDC1A113B}"/>
    <cellStyle name="Comma 10 4 4 2 2 3 2" xfId="19061" xr:uid="{12D31477-8610-4582-ABEB-552EE7B63A97}"/>
    <cellStyle name="Comma 10 4 4 2 2 4" xfId="13458" xr:uid="{2547FFEB-867A-49C1-9318-4E7AAC9CA4C3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3" xfId="15167" xr:uid="{0DB295BB-BF12-487E-9ED6-4089D0D35132}"/>
    <cellStyle name="Comma 10 4 4 2 4" xfId="6753" xr:uid="{08713612-D316-48EE-9C0A-CF7752678981}"/>
    <cellStyle name="Comma 10 4 4 2 4 2" xfId="17981" xr:uid="{6FB8BE74-6652-4387-8ECF-A176677CF5C2}"/>
    <cellStyle name="Comma 10 4 4 2 5" xfId="12378" xr:uid="{C0AA013E-11B4-4D22-A820-F78938717FE1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3" xfId="15709" xr:uid="{27F2C2BF-FE81-41DB-94F8-70D2BEBCB26F}"/>
    <cellStyle name="Comma 10 4 4 3 3" xfId="7295" xr:uid="{C9FCE241-CBC8-429C-BA05-B778FA335756}"/>
    <cellStyle name="Comma 10 4 4 3 3 2" xfId="18523" xr:uid="{AF360FC5-40C8-45A9-A32C-2B7E6F3612C2}"/>
    <cellStyle name="Comma 10 4 4 3 4" xfId="12920" xr:uid="{C08D96CA-E867-494A-99CD-0924639CF12D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3" xfId="14629" xr:uid="{31E57E7C-00F6-4844-834A-EB9FE7F76630}"/>
    <cellStyle name="Comma 10 4 4 5" xfId="6215" xr:uid="{F330E6ED-8F90-420D-B2CE-CCCE8E824602}"/>
    <cellStyle name="Comma 10 4 4 5 2" xfId="17443" xr:uid="{581D1AC8-8F80-44FB-80A9-C819BAD91384}"/>
    <cellStyle name="Comma 10 4 4 6" xfId="11840" xr:uid="{01998D6C-8026-436B-8C78-73139405D355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3" xfId="15980" xr:uid="{60993868-D68B-4D90-ABF1-F55F9C4073DB}"/>
    <cellStyle name="Comma 10 4 5 2 3" xfId="7566" xr:uid="{2B6C96F0-EACB-4A79-99AD-A00833034D40}"/>
    <cellStyle name="Comma 10 4 5 2 3 2" xfId="18794" xr:uid="{F22C7F81-7B58-4188-8D34-374F67EB494C}"/>
    <cellStyle name="Comma 10 4 5 2 4" xfId="13191" xr:uid="{6A288055-7AE3-4DAE-9B99-48423E9E2481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3" xfId="14900" xr:uid="{F458B42D-1726-45E9-8092-D29D63976237}"/>
    <cellStyle name="Comma 10 4 5 4" xfId="6486" xr:uid="{98ADBE1A-12FC-4065-B025-6A59814A17EE}"/>
    <cellStyle name="Comma 10 4 5 4 2" xfId="17714" xr:uid="{84CE6411-C483-4C9D-8986-004B7FF298F1}"/>
    <cellStyle name="Comma 10 4 5 5" xfId="12111" xr:uid="{0F042153-3387-4FEE-AF7B-FEB938CBE610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3" xfId="15442" xr:uid="{F7A98874-328A-4B41-8CDC-5733DCA52670}"/>
    <cellStyle name="Comma 10 4 6 3" xfId="7028" xr:uid="{B9A6DE8D-B72D-4E59-A246-B95DEAF49EF6}"/>
    <cellStyle name="Comma 10 4 6 3 2" xfId="18256" xr:uid="{4D887059-A33F-4042-B89B-9D889793C150}"/>
    <cellStyle name="Comma 10 4 6 4" xfId="12653" xr:uid="{C8BBACFE-8968-4CF6-B35E-DCFA12DF299F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3" xfId="16523" xr:uid="{49D218C8-2901-4878-BC76-7228E5099919}"/>
    <cellStyle name="Comma 10 4 7 3" xfId="8109" xr:uid="{831EEF29-44A6-47C3-A0F8-5D1CFFA545E4}"/>
    <cellStyle name="Comma 10 4 7 3 2" xfId="19337" xr:uid="{7BFEB482-7AFB-4F1D-AF17-78F4614CB7F4}"/>
    <cellStyle name="Comma 10 4 7 4" xfId="13734" xr:uid="{C4A8CFD5-60B5-447D-82DB-734BE7E619A0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3" xfId="14362" xr:uid="{737ECE61-79A0-4F34-9C0C-1133F7F88BA7}"/>
    <cellStyle name="Comma 10 4 8 3" xfId="5948" xr:uid="{266A62C0-C727-4AEE-AB85-04157714B99C}"/>
    <cellStyle name="Comma 10 4 8 3 2" xfId="17176" xr:uid="{F8F015B9-0EF5-4511-9FA0-9C99C92FE836}"/>
    <cellStyle name="Comma 10 4 8 4" xfId="11573" xr:uid="{C750B34C-48BB-4EBE-AD2E-3D9DA4BACF80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3" xfId="14086" xr:uid="{7FF2484C-4749-4D53-95DF-C53E99660C4B}"/>
    <cellStyle name="Comma 10 5" xfId="95" xr:uid="{00000000-0005-0000-0000-000027010000}"/>
    <cellStyle name="Comma 10 5 10" xfId="11327" xr:uid="{7803CC53-0F2F-44E1-B7AA-E96D6B48EF6E}"/>
    <cellStyle name="Comma 10 5 2" xfId="221" xr:uid="{00000000-0005-0000-0000-000028010000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3" xfId="16403" xr:uid="{1E556F84-E890-43FE-B1A7-6ED695A6F6D5}"/>
    <cellStyle name="Comma 10 5 2 2 2 2 3" xfId="7989" xr:uid="{8DD2C526-08C4-4B36-839E-199BCCECE242}"/>
    <cellStyle name="Comma 10 5 2 2 2 2 3 2" xfId="19217" xr:uid="{B67DA345-EE88-4B0F-91F2-74C3FC52FD82}"/>
    <cellStyle name="Comma 10 5 2 2 2 2 4" xfId="13614" xr:uid="{4633B10A-ACF6-48E3-B587-CD552E751484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3" xfId="15323" xr:uid="{BB4C1831-ADF3-437E-9EAB-24895955B117}"/>
    <cellStyle name="Comma 10 5 2 2 2 4" xfId="6909" xr:uid="{138F7ADB-838D-4FFB-AD32-DA01A8F3FFDC}"/>
    <cellStyle name="Comma 10 5 2 2 2 4 2" xfId="18137" xr:uid="{71D2975B-1A86-4B48-A7C6-A03C145387E6}"/>
    <cellStyle name="Comma 10 5 2 2 2 5" xfId="12534" xr:uid="{2FD08DEC-0CB3-4930-B5A5-0B67EB6A0808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3" xfId="15865" xr:uid="{5550026C-B54F-4917-9219-815217B16678}"/>
    <cellStyle name="Comma 10 5 2 2 3 3" xfId="7451" xr:uid="{0133571D-B7A5-4C15-A46E-B449ADDE5B2C}"/>
    <cellStyle name="Comma 10 5 2 2 3 3 2" xfId="18679" xr:uid="{28AFEEBB-1A08-42AD-9D09-89A95DC5E303}"/>
    <cellStyle name="Comma 10 5 2 2 3 4" xfId="13076" xr:uid="{EB2883B7-6397-4ED4-8AF9-5247237AA245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3" xfId="14785" xr:uid="{A45911CC-4C06-4C53-AA00-2D3E9A350F82}"/>
    <cellStyle name="Comma 10 5 2 2 5" xfId="6371" xr:uid="{97257E30-07B8-4C20-B090-C5EB7A98DD3F}"/>
    <cellStyle name="Comma 10 5 2 2 5 2" xfId="17599" xr:uid="{76B51C40-F4BB-44CA-A60D-9BC8222ADCB4}"/>
    <cellStyle name="Comma 10 5 2 2 6" xfId="11996" xr:uid="{C80B80EE-996C-47AC-84E7-172318E9B8C2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3" xfId="16136" xr:uid="{54E7DE5D-9790-45DD-A30B-129D4BF3DDA8}"/>
    <cellStyle name="Comma 10 5 2 3 2 3" xfId="7722" xr:uid="{94674CA4-4F8C-4788-BEA6-1E7B0402D8F0}"/>
    <cellStyle name="Comma 10 5 2 3 2 3 2" xfId="18950" xr:uid="{7E103AAE-3BD0-4EB9-8005-AEE941248695}"/>
    <cellStyle name="Comma 10 5 2 3 2 4" xfId="13347" xr:uid="{CBD56C1E-0BCC-4E50-9B7A-EB4564CB9EF8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3" xfId="15056" xr:uid="{23F0B466-CF31-45BC-9682-71787B850C3C}"/>
    <cellStyle name="Comma 10 5 2 3 4" xfId="6642" xr:uid="{43653674-035A-4C02-AD5F-8875A5A7C1EC}"/>
    <cellStyle name="Comma 10 5 2 3 4 2" xfId="17870" xr:uid="{33A4C6BA-003B-4517-8200-ED78689CDB4D}"/>
    <cellStyle name="Comma 10 5 2 3 5" xfId="12267" xr:uid="{82C2BB50-F01E-431E-B7E7-CF68EBA10D06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3" xfId="15598" xr:uid="{8C6E5D1A-7662-4F0F-82E8-A168D62C5018}"/>
    <cellStyle name="Comma 10 5 2 4 3" xfId="7184" xr:uid="{72327811-ADEF-4F90-8894-8E57233E9BCB}"/>
    <cellStyle name="Comma 10 5 2 4 3 2" xfId="18412" xr:uid="{8A221C37-9FB8-4BDA-B9C8-293C333923EE}"/>
    <cellStyle name="Comma 10 5 2 4 4" xfId="12809" xr:uid="{FAAC86CF-2BC5-40DD-9656-3FE99ECB1BA5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3" xfId="16679" xr:uid="{7E0A62AE-6321-4E93-AEFF-9989E3D9378A}"/>
    <cellStyle name="Comma 10 5 2 5 3" xfId="8265" xr:uid="{C1C92C65-D302-4930-889C-1D8187DF008B}"/>
    <cellStyle name="Comma 10 5 2 5 3 2" xfId="19493" xr:uid="{7690F362-506A-4572-B289-2ECC8620FE36}"/>
    <cellStyle name="Comma 10 5 2 5 4" xfId="13890" xr:uid="{3C5E7793-01DE-403D-B3BC-76CF4F370D83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3" xfId="14518" xr:uid="{6675D5FB-B28D-4BC3-AE42-EEFB11F5CC1C}"/>
    <cellStyle name="Comma 10 5 2 6 3" xfId="6104" xr:uid="{F3027F47-7EF8-4410-8865-6BBFE93E1A10}"/>
    <cellStyle name="Comma 10 5 2 6 3 2" xfId="17332" xr:uid="{38978EB2-4BD4-4AA7-8C5A-BD4D0D94310C}"/>
    <cellStyle name="Comma 10 5 2 6 4" xfId="11729" xr:uid="{D0E117C4-DF3D-4C9D-AA72-E169ECB8A3B2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3" xfId="14242" xr:uid="{8B72C8EE-2781-47EB-82D7-9D1AA3807F6C}"/>
    <cellStyle name="Comma 10 5 2 8" xfId="5829" xr:uid="{2B0AE96D-C753-45FA-B423-AFC10FB73AF4}"/>
    <cellStyle name="Comma 10 5 2 8 2" xfId="17057" xr:uid="{7355E4E4-844C-4A27-8B44-E5D0507A3BE6}"/>
    <cellStyle name="Comma 10 5 2 9" xfId="11453" xr:uid="{F80ED7B6-8296-4CF5-A494-50320F18DF96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3" xfId="16277" xr:uid="{6C42BEC9-4CD3-4D2E-B6C8-CD2763263381}"/>
    <cellStyle name="Comma 10 5 3 2 2 3" xfId="7863" xr:uid="{1AC78A35-6BEA-4093-BB87-E903AC25B7B3}"/>
    <cellStyle name="Comma 10 5 3 2 2 3 2" xfId="19091" xr:uid="{DE799BC8-3F32-4150-9199-01A6E3B84601}"/>
    <cellStyle name="Comma 10 5 3 2 2 4" xfId="13488" xr:uid="{6335CBF9-2880-4DEA-AB77-3B4B60014820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3" xfId="15197" xr:uid="{A71E77F4-34BD-4CCA-98E6-8B35D3A4F0A9}"/>
    <cellStyle name="Comma 10 5 3 2 4" xfId="6783" xr:uid="{378A68DC-504E-4376-A862-79431E676DB3}"/>
    <cellStyle name="Comma 10 5 3 2 4 2" xfId="18011" xr:uid="{EFDB3F73-7BA7-4D8E-B12E-37576E840DE6}"/>
    <cellStyle name="Comma 10 5 3 2 5" xfId="12408" xr:uid="{9DA00691-0E57-44AE-A250-103000BA0115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3" xfId="15739" xr:uid="{6672BDCE-D923-4FB6-9E14-55AC19550897}"/>
    <cellStyle name="Comma 10 5 3 3 3" xfId="7325" xr:uid="{D580A082-2594-40AA-B41A-E69949B69155}"/>
    <cellStyle name="Comma 10 5 3 3 3 2" xfId="18553" xr:uid="{2FED9AC8-8873-4650-BDD7-060308ECEB94}"/>
    <cellStyle name="Comma 10 5 3 3 4" xfId="12950" xr:uid="{AD5A0787-0CA9-49C3-90D6-71022F537CFF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3" xfId="14659" xr:uid="{91C2B589-04D8-4AA5-8BAD-7330FF3F2A6C}"/>
    <cellStyle name="Comma 10 5 3 5" xfId="6245" xr:uid="{F0E36821-3396-40FB-9345-8A1575CAB546}"/>
    <cellStyle name="Comma 10 5 3 5 2" xfId="17473" xr:uid="{DD3D83BB-E58A-4426-BE4D-9265D5DE14C0}"/>
    <cellStyle name="Comma 10 5 3 6" xfId="11870" xr:uid="{C5106302-7CAB-4191-950F-D7670BFB0B5E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3" xfId="16010" xr:uid="{F2807FF0-FFE4-4039-B76A-A7BA772436B8}"/>
    <cellStyle name="Comma 10 5 4 2 3" xfId="7596" xr:uid="{CE2B040D-C990-472B-BC32-8ADB50FAF1A5}"/>
    <cellStyle name="Comma 10 5 4 2 3 2" xfId="18824" xr:uid="{9638A393-7643-4F2F-8909-1D0FB4F4A0EF}"/>
    <cellStyle name="Comma 10 5 4 2 4" xfId="13221" xr:uid="{71AEE8AA-D168-4AF4-BE23-98438BBBC173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3" xfId="14930" xr:uid="{4B51CF88-071E-4AA7-8767-8A3AFA492CE2}"/>
    <cellStyle name="Comma 10 5 4 4" xfId="6516" xr:uid="{E93DA933-0415-4A76-B121-3D9E2817EF63}"/>
    <cellStyle name="Comma 10 5 4 4 2" xfId="17744" xr:uid="{F34E8A29-6790-4B2D-8805-0D9686E1ABAC}"/>
    <cellStyle name="Comma 10 5 4 5" xfId="12141" xr:uid="{398D34E8-5CCC-4178-8202-D012BD4FAC3F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3" xfId="15472" xr:uid="{482AE72A-A2AD-4A2E-811D-5EB977305058}"/>
    <cellStyle name="Comma 10 5 5 3" xfId="7058" xr:uid="{13E7EDF3-3917-45D7-A08A-21DD8E9D139D}"/>
    <cellStyle name="Comma 10 5 5 3 2" xfId="18286" xr:uid="{47BC5219-A6A7-4329-812A-3634AF959A2E}"/>
    <cellStyle name="Comma 10 5 5 4" xfId="12683" xr:uid="{E4E8BCFA-EBB8-4E00-90D8-4172E0C60279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3" xfId="16553" xr:uid="{EF3904DD-023A-49F3-9A56-9BB1E94BFA81}"/>
    <cellStyle name="Comma 10 5 6 3" xfId="8139" xr:uid="{8F29B45C-F1CF-4765-BFAA-B33538B13056}"/>
    <cellStyle name="Comma 10 5 6 3 2" xfId="19367" xr:uid="{C8BBE46E-02BA-47F5-84DD-8AF4A9EB5410}"/>
    <cellStyle name="Comma 10 5 6 4" xfId="13764" xr:uid="{61139F4F-6816-41B1-AAE4-33CB012CA7CB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3" xfId="14392" xr:uid="{68517C7A-1972-40B5-A216-78A6F894DC56}"/>
    <cellStyle name="Comma 10 5 7 3" xfId="5978" xr:uid="{602E50B0-B0EB-45EC-B020-9674378F9500}"/>
    <cellStyle name="Comma 10 5 7 3 2" xfId="17206" xr:uid="{E278DEB3-5E2F-4DBD-9B09-82D1B50D3DAE}"/>
    <cellStyle name="Comma 10 5 7 4" xfId="11603" xr:uid="{D5FED3AF-9767-4392-A9CB-493523E0DD14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3" xfId="14116" xr:uid="{60A3E681-4157-4F98-AEF2-22B91663A729}"/>
    <cellStyle name="Comma 10 5 9" xfId="5703" xr:uid="{69E87149-49D1-4FDF-A55A-C78E28033E6F}"/>
    <cellStyle name="Comma 10 5 9 2" xfId="16931" xr:uid="{DF4904AF-1F25-412E-8CB2-94D9B4A64429}"/>
    <cellStyle name="Comma 10 6" xfId="157" xr:uid="{00000000-0005-0000-0000-00003B010000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3" xfId="16339" xr:uid="{70F65C9F-F9D5-4F1F-B2B7-24FD09A41CB7}"/>
    <cellStyle name="Comma 10 6 2 2 2 3" xfId="7925" xr:uid="{F7E277DA-4B91-4A20-B077-DEE0111BB3EA}"/>
    <cellStyle name="Comma 10 6 2 2 2 3 2" xfId="19153" xr:uid="{80E6B2D1-5B77-47CC-9C91-7091E45D5A91}"/>
    <cellStyle name="Comma 10 6 2 2 2 4" xfId="13550" xr:uid="{822BFF3B-8B3D-4375-8B3D-6884390341CE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3" xfId="15259" xr:uid="{36D9A323-1E19-4BE7-938C-2FC9AE602B71}"/>
    <cellStyle name="Comma 10 6 2 2 4" xfId="6845" xr:uid="{22B2F5A8-06A3-4EC8-9D6D-7F8DE3BB2DA2}"/>
    <cellStyle name="Comma 10 6 2 2 4 2" xfId="18073" xr:uid="{AC898128-0299-4DB7-B2C3-1085C3FFFDB9}"/>
    <cellStyle name="Comma 10 6 2 2 5" xfId="12470" xr:uid="{E26A4924-8E79-4E73-A272-444DFF309C26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3" xfId="15801" xr:uid="{C43F19D2-B426-4299-8CF2-C7C70F29C25A}"/>
    <cellStyle name="Comma 10 6 2 3 3" xfId="7387" xr:uid="{761274A9-565A-425B-BB17-64402A1DBAFB}"/>
    <cellStyle name="Comma 10 6 2 3 3 2" xfId="18615" xr:uid="{50D17438-18F9-4319-AB0A-8ACCF16120E0}"/>
    <cellStyle name="Comma 10 6 2 3 4" xfId="13012" xr:uid="{4947CFDD-3840-4D30-88A7-1CA49DBA9B76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3" xfId="14721" xr:uid="{AD94D988-4C26-471C-92FE-C2316C608DE9}"/>
    <cellStyle name="Comma 10 6 2 5" xfId="6307" xr:uid="{E0EED7B1-E994-4BA5-A41F-93CA8B66ACCE}"/>
    <cellStyle name="Comma 10 6 2 5 2" xfId="17535" xr:uid="{A14F20E9-2A1B-4D44-9047-340146FFF8E4}"/>
    <cellStyle name="Comma 10 6 2 6" xfId="11932" xr:uid="{F24C6D33-D06A-475B-8DD1-EB539BC33E20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3" xfId="16072" xr:uid="{79A85471-A821-4677-8EB2-1BBC561FE90D}"/>
    <cellStyle name="Comma 10 6 3 2 3" xfId="7658" xr:uid="{13985EE9-5458-4BB8-8C61-A5237EEDCB82}"/>
    <cellStyle name="Comma 10 6 3 2 3 2" xfId="18886" xr:uid="{68021768-9310-4ED8-A5E1-AD44B1EF4F61}"/>
    <cellStyle name="Comma 10 6 3 2 4" xfId="13283" xr:uid="{071DC2FC-1F53-468F-898D-DF893B17D0C6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3" xfId="14992" xr:uid="{FF616F5E-BBDA-42D6-983C-102017198552}"/>
    <cellStyle name="Comma 10 6 3 4" xfId="6578" xr:uid="{84441705-AB9A-4B2C-B8B0-4CC50F4DB9EC}"/>
    <cellStyle name="Comma 10 6 3 4 2" xfId="17806" xr:uid="{D1AB663D-1140-4D0C-887C-10E53C1427BA}"/>
    <cellStyle name="Comma 10 6 3 5" xfId="12203" xr:uid="{88A6EC73-C551-4A0F-A239-7ACCD5CC904E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3" xfId="15534" xr:uid="{F1E2D129-5B1A-4587-9533-86B45E7BDE0B}"/>
    <cellStyle name="Comma 10 6 4 3" xfId="7120" xr:uid="{BD6731F1-1735-4E61-A2B4-4C54A483668D}"/>
    <cellStyle name="Comma 10 6 4 3 2" xfId="18348" xr:uid="{045D6FC5-0999-42DD-8DC2-A51374B342FB}"/>
    <cellStyle name="Comma 10 6 4 4" xfId="12745" xr:uid="{EE0FEDA1-DDE6-48F6-9CB7-7B5956004E00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3" xfId="16615" xr:uid="{DF6EB912-77F7-4690-B976-C2AA2CDB2E3A}"/>
    <cellStyle name="Comma 10 6 5 3" xfId="8201" xr:uid="{4CDF544F-FBD1-4288-91BB-201CEA3156EA}"/>
    <cellStyle name="Comma 10 6 5 3 2" xfId="19429" xr:uid="{7BBAD06A-A74D-4F03-8624-D3DA4AE62C1A}"/>
    <cellStyle name="Comma 10 6 5 4" xfId="13826" xr:uid="{CA626012-AC18-4B42-B590-9088B6F66839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3" xfId="14454" xr:uid="{1066DE08-7960-427C-91C2-F9F2AEC9E7E4}"/>
    <cellStyle name="Comma 10 6 6 3" xfId="6040" xr:uid="{EC37C151-6D8D-43A4-9679-28E6620AD8C8}"/>
    <cellStyle name="Comma 10 6 6 3 2" xfId="17268" xr:uid="{41AD14F2-615B-401B-96AA-4997881E67C3}"/>
    <cellStyle name="Comma 10 6 6 4" xfId="11665" xr:uid="{EF67F85F-D61C-481A-9F6F-8E42BB74715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3" xfId="14178" xr:uid="{6C64F22D-A19A-4B03-81C0-C769E968AEB1}"/>
    <cellStyle name="Comma 10 6 8" xfId="5765" xr:uid="{BF154AD3-5783-42BD-BF81-7496933F482B}"/>
    <cellStyle name="Comma 10 6 8 2" xfId="16993" xr:uid="{39850B31-D4FA-4937-BA38-8F4BD5A3D3CC}"/>
    <cellStyle name="Comma 10 6 9" xfId="11389" xr:uid="{9E36BEE0-5050-4B83-A8BD-00A01A8FCA86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3" xfId="16220" xr:uid="{D1E199BF-D755-49C8-B252-761F33F3C0DF}"/>
    <cellStyle name="Comma 10 7 2 2 3" xfId="7806" xr:uid="{655F3CF6-22AE-48E2-874E-BB8FC2C8614C}"/>
    <cellStyle name="Comma 10 7 2 2 3 2" xfId="19034" xr:uid="{86172028-9CD0-4F25-8C56-8D231AD1B680}"/>
    <cellStyle name="Comma 10 7 2 2 4" xfId="13431" xr:uid="{53EA7E1A-9ECC-4D4E-91D9-376D476EE747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3" xfId="15140" xr:uid="{F9A68B7E-6F95-4EDD-9596-E44958CF2C9E}"/>
    <cellStyle name="Comma 10 7 2 4" xfId="6726" xr:uid="{CD205D6B-E824-418C-A5D5-0DF0167D925E}"/>
    <cellStyle name="Comma 10 7 2 4 2" xfId="17954" xr:uid="{0756A1AA-AD26-4B1A-8D61-6DFB36742BB2}"/>
    <cellStyle name="Comma 10 7 2 5" xfId="12351" xr:uid="{926D9269-0441-453A-BF82-84AB67C2EEA1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3" xfId="15682" xr:uid="{1D24870A-DB9B-4625-9705-E2FB6743FA55}"/>
    <cellStyle name="Comma 10 7 3 3" xfId="7268" xr:uid="{EAE83F9B-62A9-40A6-88CB-21F116502CDF}"/>
    <cellStyle name="Comma 10 7 3 3 2" xfId="18496" xr:uid="{BE869188-41B4-4171-A2A6-DD168FD95C37}"/>
    <cellStyle name="Comma 10 7 3 4" xfId="12893" xr:uid="{5C773F38-419C-4786-BDA8-E8EE69A45ACA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3" xfId="14602" xr:uid="{2E79AFAE-B536-486E-BC43-80FF406B5415}"/>
    <cellStyle name="Comma 10 7 5" xfId="6188" xr:uid="{6868CBF3-B211-4C01-B2AD-75C7039FED76}"/>
    <cellStyle name="Comma 10 7 5 2" xfId="17416" xr:uid="{35E31CBD-361B-4088-A86F-3CE4BFFC81BB}"/>
    <cellStyle name="Comma 10 7 6" xfId="11813" xr:uid="{DC6159F5-9180-4697-97BB-F1D891D2E217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3" xfId="15953" xr:uid="{A35F9CF5-C508-4B24-8276-48EB9667B9E5}"/>
    <cellStyle name="Comma 10 8 2 3" xfId="7539" xr:uid="{C98CF494-6BB9-493A-AF5B-14BE92CE06AF}"/>
    <cellStyle name="Comma 10 8 2 3 2" xfId="18767" xr:uid="{AC4B201D-92EA-4E0B-8F5A-2E5D93211268}"/>
    <cellStyle name="Comma 10 8 2 4" xfId="13164" xr:uid="{FCBB2DFE-4B04-445B-A18E-127DB9D42181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3" xfId="14873" xr:uid="{8EF226F1-3137-4582-87CF-620C532B8B0A}"/>
    <cellStyle name="Comma 10 8 4" xfId="6459" xr:uid="{CB37EB43-B612-46F6-A823-9135E770FF7D}"/>
    <cellStyle name="Comma 10 8 4 2" xfId="17687" xr:uid="{17BF185E-BEDD-45A5-B863-FCC33C2F861A}"/>
    <cellStyle name="Comma 10 8 5" xfId="12084" xr:uid="{33F67351-FF40-4F04-9917-1BDC21FCAE33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3" xfId="15415" xr:uid="{1D3019B3-C212-4672-AB56-3BDEE3BE0D60}"/>
    <cellStyle name="Comma 10 9 3" xfId="7001" xr:uid="{8121F1E2-9A53-4C39-9360-8ADABFE15AFC}"/>
    <cellStyle name="Comma 10 9 3 2" xfId="18229" xr:uid="{DDE948E1-74EA-4F10-A49F-EE4D6322D835}"/>
    <cellStyle name="Comma 10 9 4" xfId="12626" xr:uid="{19521690-9838-4BD2-A5AD-AF59B6373724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3" xfId="16827" xr:uid="{6AE40801-5CCC-42F1-8B62-58816D693635}"/>
    <cellStyle name="Comma 100 3" xfId="8413" xr:uid="{AB1B7B38-2166-4C72-A390-99D9CDDEE49B}"/>
    <cellStyle name="Comma 100 3 2" xfId="19641" xr:uid="{B20CE2C6-D144-473D-BD74-B228E02C2205}"/>
    <cellStyle name="Comma 100 4" xfId="14038" xr:uid="{C47C94AC-5809-4200-8C14-4991B42F6A83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3" xfId="14039" xr:uid="{DC7F5134-CB9C-4880-B244-5C58A3572FF7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3" xfId="16828" xr:uid="{92763F65-6AC5-45C9-B050-E04875E587F7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3" xfId="16829" xr:uid="{815DF75E-E084-4587-8536-7534C4EA4FB9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3" xfId="16830" xr:uid="{144F2F3B-F252-4AC1-A6FC-20AF16984478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3" xfId="16832" xr:uid="{FCEF5F40-FC2C-4A97-A946-9EA6BBC15346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3" xfId="16833" xr:uid="{25407F46-0D16-4C00-92E4-027E364A4E6B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3" xfId="16835" xr:uid="{19DE9A4D-044C-4508-8FD7-402CB8E414A2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3" xfId="16834" xr:uid="{4B38C7FE-381C-43A1-85C2-2931051FAA77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3" xfId="16836" xr:uid="{0F9DAEAD-70BE-4A81-B34E-2382B7A02FEB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3" xfId="14318" xr:uid="{3AA4BCDE-26B7-4DAC-BF24-776E16968BDA}"/>
    <cellStyle name="Comma 11 10 3" xfId="5904" xr:uid="{D65A778E-7569-4410-B689-3A9A96C9D74A}"/>
    <cellStyle name="Comma 11 10 3 2" xfId="17132" xr:uid="{D2564825-07AF-4093-A2AF-B44F090A7E75}"/>
    <cellStyle name="Comma 11 10 4" xfId="11529" xr:uid="{20F4726D-192B-4941-B337-EE09661ED128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3" xfId="14042" xr:uid="{2A83966B-FFF9-4B38-A6B5-3EB3DD84BB9F}"/>
    <cellStyle name="Comma 11 12" xfId="5629" xr:uid="{044B0D3E-1149-42DA-8E86-3037A9B9B402}"/>
    <cellStyle name="Comma 11 12 2" xfId="16857" xr:uid="{F53F9625-4EC9-4BA9-932D-F780ACE4003B}"/>
    <cellStyle name="Comma 11 13" xfId="11253" xr:uid="{09F5BB4B-E2CC-44A0-9ADB-C5F626CB1ECA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3" xfId="14074" xr:uid="{134EE48E-58B6-456D-AE41-BB09E27AC3E3}"/>
    <cellStyle name="Comma 11 2 11" xfId="5661" xr:uid="{9C5A5628-0A58-4B62-9D9A-1D5970EF6AB6}"/>
    <cellStyle name="Comma 11 2 11 2" xfId="16889" xr:uid="{069BA914-F133-49E6-8C51-557A4CF98FD6}"/>
    <cellStyle name="Comma 11 2 12" xfId="11285" xr:uid="{28B478FB-A9C5-4B9F-AEFD-86E3D526094C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1" xfId="11314" xr:uid="{5F54613B-4191-4696-A0EF-43321DB1F2BB}"/>
    <cellStyle name="Comma 11 2 2 2" xfId="144" xr:uid="{00000000-0005-0000-0000-000050010000}"/>
    <cellStyle name="Comma 11 2 2 2 10" xfId="11376" xr:uid="{7FBCDC8B-1CDF-425B-AEF3-E92EA47B8F65}"/>
    <cellStyle name="Comma 11 2 2 2 2" xfId="270" xr:uid="{00000000-0005-0000-0000-000051010000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3" xfId="16452" xr:uid="{76A64517-4DCF-4ECC-87E9-C8C6AFE37A94}"/>
    <cellStyle name="Comma 11 2 2 2 2 2 2 2 3" xfId="8038" xr:uid="{C585A5CF-78D5-47E2-B415-46BE91CDE8A2}"/>
    <cellStyle name="Comma 11 2 2 2 2 2 2 2 3 2" xfId="19266" xr:uid="{B5929C17-6F0A-40DC-9106-95565287D89A}"/>
    <cellStyle name="Comma 11 2 2 2 2 2 2 2 4" xfId="13663" xr:uid="{E5F9CABA-2545-497C-B980-F277A7356A47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3" xfId="15372" xr:uid="{175B465C-E94C-46E3-8B40-2862703B386F}"/>
    <cellStyle name="Comma 11 2 2 2 2 2 2 4" xfId="6958" xr:uid="{221FAC69-746C-41BC-8B2E-55BCD9CBB930}"/>
    <cellStyle name="Comma 11 2 2 2 2 2 2 4 2" xfId="18186" xr:uid="{43A556AD-8545-428C-AFC5-C154472B0821}"/>
    <cellStyle name="Comma 11 2 2 2 2 2 2 5" xfId="12583" xr:uid="{583DB397-81FC-4A30-A51E-E8DADCFBC3E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3" xfId="15914" xr:uid="{5E2F9554-F86E-4E03-AD43-03E1776A3AFA}"/>
    <cellStyle name="Comma 11 2 2 2 2 2 3 3" xfId="7500" xr:uid="{37339893-6107-4584-9081-B27C59637B34}"/>
    <cellStyle name="Comma 11 2 2 2 2 2 3 3 2" xfId="18728" xr:uid="{8C53A3F5-D2B3-46CA-86D3-967AD07D2A0E}"/>
    <cellStyle name="Comma 11 2 2 2 2 2 3 4" xfId="13125" xr:uid="{ECB8DEB5-B531-4828-9CBF-B885E804F315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3" xfId="14834" xr:uid="{13FDD134-1942-4C23-8450-4EDEE9F32CFB}"/>
    <cellStyle name="Comma 11 2 2 2 2 2 5" xfId="6420" xr:uid="{D3B87877-3B5A-4FBB-B694-F366925BE2BD}"/>
    <cellStyle name="Comma 11 2 2 2 2 2 5 2" xfId="17648" xr:uid="{E43AE96D-6D5D-4182-9626-AFD6ACB21C6E}"/>
    <cellStyle name="Comma 11 2 2 2 2 2 6" xfId="12045" xr:uid="{1C9C14ED-B578-4BD2-BBEE-54AA7C02FAFD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3" xfId="16185" xr:uid="{5D4072CF-2240-4789-9015-E61CD9476A2D}"/>
    <cellStyle name="Comma 11 2 2 2 2 3 2 3" xfId="7771" xr:uid="{82D5DF32-DCBC-46E9-B145-8D6A63E44426}"/>
    <cellStyle name="Comma 11 2 2 2 2 3 2 3 2" xfId="18999" xr:uid="{6F546359-867B-4027-BFB3-89D7309941DC}"/>
    <cellStyle name="Comma 11 2 2 2 2 3 2 4" xfId="13396" xr:uid="{5EC52982-7D06-4EA8-99A4-3AE5A8A67F81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3" xfId="15105" xr:uid="{78EA48ED-6100-44E0-869D-CF3554788047}"/>
    <cellStyle name="Comma 11 2 2 2 2 3 4" xfId="6691" xr:uid="{FDB76932-10FC-45EE-92CC-B12D189D7EE3}"/>
    <cellStyle name="Comma 11 2 2 2 2 3 4 2" xfId="17919" xr:uid="{3B1321D7-BFEA-4E4D-B111-A9CAA23F9284}"/>
    <cellStyle name="Comma 11 2 2 2 2 3 5" xfId="12316" xr:uid="{45C1C033-11B8-4EFB-8656-7EB04B535BE3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3" xfId="15647" xr:uid="{4DFCEB80-ED54-49A4-B9F2-73B3F7D778A2}"/>
    <cellStyle name="Comma 11 2 2 2 2 4 3" xfId="7233" xr:uid="{C98F93D0-0951-4F9D-A7CD-4A3382A2CBDD}"/>
    <cellStyle name="Comma 11 2 2 2 2 4 3 2" xfId="18461" xr:uid="{C4930DF1-A1A2-4163-9DC8-AC774EF0D839}"/>
    <cellStyle name="Comma 11 2 2 2 2 4 4" xfId="12858" xr:uid="{59DFA387-17E3-4F52-8544-A8A564C51FBF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3" xfId="16728" xr:uid="{8156AE90-2A7A-46AA-8354-647C1BE89109}"/>
    <cellStyle name="Comma 11 2 2 2 2 5 3" xfId="8314" xr:uid="{211CE86C-B8E2-4840-9157-056F164EE721}"/>
    <cellStyle name="Comma 11 2 2 2 2 5 3 2" xfId="19542" xr:uid="{7CA71021-0AE5-4AF1-BA75-1E477BD81171}"/>
    <cellStyle name="Comma 11 2 2 2 2 5 4" xfId="13939" xr:uid="{01A33A4C-1D55-488B-9D3D-681F21569100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3" xfId="14567" xr:uid="{D9A8BDA4-DA72-4DDA-8A7E-01126AA94212}"/>
    <cellStyle name="Comma 11 2 2 2 2 6 3" xfId="6153" xr:uid="{37560A98-E925-4772-83FE-5821E52D9F36}"/>
    <cellStyle name="Comma 11 2 2 2 2 6 3 2" xfId="17381" xr:uid="{F9FF4A4E-D86F-4F4A-AA57-E3397883B752}"/>
    <cellStyle name="Comma 11 2 2 2 2 6 4" xfId="11778" xr:uid="{1A301A0D-A7C4-4CE1-AF16-FBEA194CDBFB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3" xfId="14291" xr:uid="{74054FF7-BCC6-4987-B610-D0E01AB78258}"/>
    <cellStyle name="Comma 11 2 2 2 2 8" xfId="5878" xr:uid="{01D5BF02-5AEF-4375-ADDC-7BB1E74C2265}"/>
    <cellStyle name="Comma 11 2 2 2 2 8 2" xfId="17106" xr:uid="{EE639387-AF40-4757-B02C-D2C53E28D079}"/>
    <cellStyle name="Comma 11 2 2 2 2 9" xfId="11502" xr:uid="{4B2C89DD-29D7-4C4F-919F-8AC360DE9297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3" xfId="16326" xr:uid="{8C30942C-D647-4F32-BF76-EA5DF173DC46}"/>
    <cellStyle name="Comma 11 2 2 2 3 2 2 3" xfId="7912" xr:uid="{452BCD77-9A92-4C54-83B0-09B6CF7BB709}"/>
    <cellStyle name="Comma 11 2 2 2 3 2 2 3 2" xfId="19140" xr:uid="{8838F974-E2EF-4825-A717-670798108702}"/>
    <cellStyle name="Comma 11 2 2 2 3 2 2 4" xfId="13537" xr:uid="{A8A21086-159A-48CE-B8D0-C3EF63B8CCDB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3" xfId="15246" xr:uid="{9260D456-6B82-43E1-BD94-FEE20D797F87}"/>
    <cellStyle name="Comma 11 2 2 2 3 2 4" xfId="6832" xr:uid="{149444C9-45F9-4C7C-9FF8-19E0B6DF2279}"/>
    <cellStyle name="Comma 11 2 2 2 3 2 4 2" xfId="18060" xr:uid="{C9D3A637-16AD-48BF-8D2F-A8BB382A6494}"/>
    <cellStyle name="Comma 11 2 2 2 3 2 5" xfId="12457" xr:uid="{30CE1F6D-D2A0-4C0B-B185-E6527797E0B7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3" xfId="15788" xr:uid="{DFBF76EE-A161-4AF1-B991-988C267479A6}"/>
    <cellStyle name="Comma 11 2 2 2 3 3 3" xfId="7374" xr:uid="{6A6E7CD3-79B1-4E4C-9EC0-70861971C81E}"/>
    <cellStyle name="Comma 11 2 2 2 3 3 3 2" xfId="18602" xr:uid="{7F39B890-EB9F-45BC-991F-4D81FE7BE03E}"/>
    <cellStyle name="Comma 11 2 2 2 3 3 4" xfId="12999" xr:uid="{760D5687-05A6-4104-9CE7-C74D66BEA997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3" xfId="14708" xr:uid="{7C56E68C-0D37-4230-9B36-6353BFDBB4DA}"/>
    <cellStyle name="Comma 11 2 2 2 3 5" xfId="6294" xr:uid="{371BB873-9238-41D1-B415-BB4FAC69469B}"/>
    <cellStyle name="Comma 11 2 2 2 3 5 2" xfId="17522" xr:uid="{A8076EC7-5D17-46D2-9313-6BE9D54E3BDF}"/>
    <cellStyle name="Comma 11 2 2 2 3 6" xfId="11919" xr:uid="{A26B9181-4627-4B5A-A344-86037860186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3" xfId="16059" xr:uid="{F607DF20-87D3-44A6-8AEB-A65420412E10}"/>
    <cellStyle name="Comma 11 2 2 2 4 2 3" xfId="7645" xr:uid="{0C4A875C-D6CC-4815-86DB-5CB5E56D8974}"/>
    <cellStyle name="Comma 11 2 2 2 4 2 3 2" xfId="18873" xr:uid="{BBB7FEA5-B88E-4B6E-8DFF-08512341F1E5}"/>
    <cellStyle name="Comma 11 2 2 2 4 2 4" xfId="13270" xr:uid="{28F10142-07E1-4E3E-B6D7-C78BB75821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3" xfId="14979" xr:uid="{BC85E9C3-F0EC-4682-910D-F5E9ABBDEFC9}"/>
    <cellStyle name="Comma 11 2 2 2 4 4" xfId="6565" xr:uid="{2A2E3663-DC24-47D2-B37D-6204DB34FAA2}"/>
    <cellStyle name="Comma 11 2 2 2 4 4 2" xfId="17793" xr:uid="{74926F11-1C1A-446F-9FB1-38A01A0A213B}"/>
    <cellStyle name="Comma 11 2 2 2 4 5" xfId="12190" xr:uid="{F945D196-5056-441E-A9DA-2E49ED9A7EE4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3" xfId="15521" xr:uid="{962D0BA1-4ED0-4D8A-BEEF-371F164E306B}"/>
    <cellStyle name="Comma 11 2 2 2 5 3" xfId="7107" xr:uid="{5AF75134-FA2B-486B-9CB6-3754FE74EB0F}"/>
    <cellStyle name="Comma 11 2 2 2 5 3 2" xfId="18335" xr:uid="{68906B6C-C45A-4C5A-BC82-8A8BC0D58FFD}"/>
    <cellStyle name="Comma 11 2 2 2 5 4" xfId="12732" xr:uid="{67B1D7BE-B1D3-4CAE-9900-65C4C11B1F49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3" xfId="16602" xr:uid="{4B92F759-B6D1-4324-8A95-30FF7FF29CB6}"/>
    <cellStyle name="Comma 11 2 2 2 6 3" xfId="8188" xr:uid="{BC473708-D7B2-4636-BC76-40DF3D7CE650}"/>
    <cellStyle name="Comma 11 2 2 2 6 3 2" xfId="19416" xr:uid="{A2AA16E6-6935-496F-899A-879438BE794C}"/>
    <cellStyle name="Comma 11 2 2 2 6 4" xfId="13813" xr:uid="{F41255B9-2E72-49E0-A339-6FC869320676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3" xfId="14441" xr:uid="{4391BD99-966C-4CA7-8807-AF8210C97E18}"/>
    <cellStyle name="Comma 11 2 2 2 7 3" xfId="6027" xr:uid="{4DBF3904-CCAA-451C-97F0-78F302081909}"/>
    <cellStyle name="Comma 11 2 2 2 7 3 2" xfId="17255" xr:uid="{B3CA3940-C63D-4605-9D3A-03B5D9C815BA}"/>
    <cellStyle name="Comma 11 2 2 2 7 4" xfId="11652" xr:uid="{94621690-EE2D-4819-932E-AC12C570AA5F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3" xfId="14165" xr:uid="{8FDE0A1A-09DE-4355-A5A4-9A7674E9476A}"/>
    <cellStyle name="Comma 11 2 2 2 9" xfId="5752" xr:uid="{AAF1B11E-DF93-4C91-A278-67370B06C132}"/>
    <cellStyle name="Comma 11 2 2 2 9 2" xfId="16980" xr:uid="{031A2212-A3F9-4ADE-9882-42B90F865BCB}"/>
    <cellStyle name="Comma 11 2 2 3" xfId="206" xr:uid="{00000000-0005-0000-0000-000064010000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3" xfId="16388" xr:uid="{5AE7E51B-F61F-4B33-AFEC-16191A020855}"/>
    <cellStyle name="Comma 11 2 2 3 2 2 2 3" xfId="7974" xr:uid="{D4235DC1-128A-4880-9D38-D303EAF816C6}"/>
    <cellStyle name="Comma 11 2 2 3 2 2 2 3 2" xfId="19202" xr:uid="{83ABD085-2A53-4F2E-9512-1B03B7EFBD2E}"/>
    <cellStyle name="Comma 11 2 2 3 2 2 2 4" xfId="13599" xr:uid="{2CBC8B20-9B3E-474A-9603-4E7A7B8013C9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3" xfId="15308" xr:uid="{120F79C7-5A0E-45FF-AB5E-A0A4214933A4}"/>
    <cellStyle name="Comma 11 2 2 3 2 2 4" xfId="6894" xr:uid="{561F4F39-6659-42F3-9547-426CA1DA548E}"/>
    <cellStyle name="Comma 11 2 2 3 2 2 4 2" xfId="18122" xr:uid="{C60113A6-FCF3-40E6-8B04-C52672D65740}"/>
    <cellStyle name="Comma 11 2 2 3 2 2 5" xfId="12519" xr:uid="{C2B9B64C-FC21-496F-87B9-185E11A68B26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3" xfId="15850" xr:uid="{B9A1F0F3-98CF-4CD2-B895-67147242FA69}"/>
    <cellStyle name="Comma 11 2 2 3 2 3 3" xfId="7436" xr:uid="{1E5BF009-2C4C-4210-8A19-13F3A5E2F80E}"/>
    <cellStyle name="Comma 11 2 2 3 2 3 3 2" xfId="18664" xr:uid="{7CAFA1A1-C122-45C7-838A-A8813157E168}"/>
    <cellStyle name="Comma 11 2 2 3 2 3 4" xfId="13061" xr:uid="{70274EE3-4F63-4A1A-86FF-958F1B6EA053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3" xfId="14770" xr:uid="{2E6A8B66-93C9-42A7-9007-7427893AF1ED}"/>
    <cellStyle name="Comma 11 2 2 3 2 5" xfId="6356" xr:uid="{CF8AB84A-5114-49E3-8EF3-31A0441C3E76}"/>
    <cellStyle name="Comma 11 2 2 3 2 5 2" xfId="17584" xr:uid="{2C5A38A1-6209-4541-A9A1-4AE20D22B972}"/>
    <cellStyle name="Comma 11 2 2 3 2 6" xfId="11981" xr:uid="{4F1748D9-ED2C-46F8-810F-417913689D29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3" xfId="16121" xr:uid="{7845FCBD-9FBB-4B0D-94DF-6E4E6E72CFD3}"/>
    <cellStyle name="Comma 11 2 2 3 3 2 3" xfId="7707" xr:uid="{248D9453-448E-480C-BF22-67A53AD29AB7}"/>
    <cellStyle name="Comma 11 2 2 3 3 2 3 2" xfId="18935" xr:uid="{84E8F344-F0B9-4F7D-B407-993372DC5117}"/>
    <cellStyle name="Comma 11 2 2 3 3 2 4" xfId="13332" xr:uid="{BD14D327-3F49-4701-B75F-26C3C6498A2B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3" xfId="15041" xr:uid="{64CAC874-45AB-4985-90C5-D42261F2503D}"/>
    <cellStyle name="Comma 11 2 2 3 3 4" xfId="6627" xr:uid="{1119D749-B75C-450D-9218-E37C633F54B3}"/>
    <cellStyle name="Comma 11 2 2 3 3 4 2" xfId="17855" xr:uid="{8701E21E-670D-4488-A24D-5ADB34D3DE68}"/>
    <cellStyle name="Comma 11 2 2 3 3 5" xfId="12252" xr:uid="{87D07A3F-9EEF-4D99-A0D2-0B8B6C1A32F0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3" xfId="15583" xr:uid="{3C7DE923-AA09-4D95-96F4-76E8DA04FF7C}"/>
    <cellStyle name="Comma 11 2 2 3 4 3" xfId="7169" xr:uid="{6D022962-771B-4477-A283-C0FC30C4B269}"/>
    <cellStyle name="Comma 11 2 2 3 4 3 2" xfId="18397" xr:uid="{E2FEAC68-45F4-4D08-8265-0D4796A972FA}"/>
    <cellStyle name="Comma 11 2 2 3 4 4" xfId="12794" xr:uid="{427087F6-D743-4331-A735-127F99B42B7B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3" xfId="16664" xr:uid="{C465AC72-47B9-45C3-8910-D177311CFADD}"/>
    <cellStyle name="Comma 11 2 2 3 5 3" xfId="8250" xr:uid="{CDFC3FC3-F53B-4FBE-88EE-8EB6EFD475C8}"/>
    <cellStyle name="Comma 11 2 2 3 5 3 2" xfId="19478" xr:uid="{566316AA-2300-440D-A490-1FC2F86020DF}"/>
    <cellStyle name="Comma 11 2 2 3 5 4" xfId="13875" xr:uid="{164DDCA8-258E-4A2A-9E4B-75AB2ABDC81E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3" xfId="14503" xr:uid="{7A25EFAD-B151-4709-9D63-C37EFA365E84}"/>
    <cellStyle name="Comma 11 2 2 3 6 3" xfId="6089" xr:uid="{AC0782D4-A3D0-4899-9675-192328F9A395}"/>
    <cellStyle name="Comma 11 2 2 3 6 3 2" xfId="17317" xr:uid="{E6D8E0F0-4189-48B3-B679-69A3ABE8F77C}"/>
    <cellStyle name="Comma 11 2 2 3 6 4" xfId="11714" xr:uid="{BC2ED75D-2C7A-4DE3-9060-77B7891A256B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3" xfId="14227" xr:uid="{9B461A64-A160-4D9B-B6D5-0ABF603ACB85}"/>
    <cellStyle name="Comma 11 2 2 3 8" xfId="5814" xr:uid="{D62B8600-8DBB-4094-A176-EA8DEC55ADEA}"/>
    <cellStyle name="Comma 11 2 2 3 8 2" xfId="17042" xr:uid="{F61236D5-B4F3-452A-BA6A-C6532563B7A3}"/>
    <cellStyle name="Comma 11 2 2 3 9" xfId="11438" xr:uid="{2D0778C6-F152-40FA-AE0C-22F94B1BEE93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3" xfId="16264" xr:uid="{D5BFDB2E-B980-4807-9ED3-2826244E1AAB}"/>
    <cellStyle name="Comma 11 2 2 4 2 2 3" xfId="7850" xr:uid="{5258BB1F-539D-418A-9E1B-27936EF0E9C6}"/>
    <cellStyle name="Comma 11 2 2 4 2 2 3 2" xfId="19078" xr:uid="{E1C958A9-F6BB-4476-A09E-E91EB8E079B3}"/>
    <cellStyle name="Comma 11 2 2 4 2 2 4" xfId="13475" xr:uid="{8051187D-F202-4C84-B986-26D2ACA9A6E9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3" xfId="15184" xr:uid="{6F314282-D0AA-45B1-BEFA-32A4A5E119E9}"/>
    <cellStyle name="Comma 11 2 2 4 2 4" xfId="6770" xr:uid="{7FFE8ECB-0924-4CE1-AEC3-96843CA510D4}"/>
    <cellStyle name="Comma 11 2 2 4 2 4 2" xfId="17998" xr:uid="{6F090603-004E-4454-A15D-DCD3635E1931}"/>
    <cellStyle name="Comma 11 2 2 4 2 5" xfId="12395" xr:uid="{3376137D-C4A9-4ACF-B6C8-14A4CE60B9FB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3" xfId="15726" xr:uid="{446D722F-5235-47BF-AEF6-918DC2310C64}"/>
    <cellStyle name="Comma 11 2 2 4 3 3" xfId="7312" xr:uid="{968AF3BA-8C32-4436-8622-26A7F47E8FEB}"/>
    <cellStyle name="Comma 11 2 2 4 3 3 2" xfId="18540" xr:uid="{BDE9279A-73C3-4F79-9625-E0D54EC69F61}"/>
    <cellStyle name="Comma 11 2 2 4 3 4" xfId="12937" xr:uid="{00997CD4-0348-4E22-857C-5D4EC1F4EB60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3" xfId="14646" xr:uid="{8BE3B8D7-1940-48FE-8D16-DD09CA781643}"/>
    <cellStyle name="Comma 11 2 2 4 5" xfId="6232" xr:uid="{A15FDE1A-E77D-43FD-99B7-5651254BAD84}"/>
    <cellStyle name="Comma 11 2 2 4 5 2" xfId="17460" xr:uid="{667BE52C-82A7-4861-804C-F7408970EFB8}"/>
    <cellStyle name="Comma 11 2 2 4 6" xfId="11857" xr:uid="{3595675E-A7F1-410B-86CC-84CB80E22575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3" xfId="15997" xr:uid="{6BF1CFD3-EED4-4D49-8658-FDD44ED90BB5}"/>
    <cellStyle name="Comma 11 2 2 5 2 3" xfId="7583" xr:uid="{0FFAF62D-2ABC-49B4-94CC-30E9C691BE49}"/>
    <cellStyle name="Comma 11 2 2 5 2 3 2" xfId="18811" xr:uid="{7647A90C-DDA7-454B-BEDE-13B9C6FC0925}"/>
    <cellStyle name="Comma 11 2 2 5 2 4" xfId="13208" xr:uid="{537B443F-5E7F-4251-9ED1-C2D0526D8268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3" xfId="14917" xr:uid="{E761DC83-57C4-4753-9D24-BA11EDF0C288}"/>
    <cellStyle name="Comma 11 2 2 5 4" xfId="6503" xr:uid="{EA4C1EC8-B793-4242-98FA-F40A70E02137}"/>
    <cellStyle name="Comma 11 2 2 5 4 2" xfId="17731" xr:uid="{741DC6F5-4F1D-4FE6-A2F7-91978DA77819}"/>
    <cellStyle name="Comma 11 2 2 5 5" xfId="12128" xr:uid="{BFB985F1-8435-4279-8974-4EB2D0371F04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3" xfId="15459" xr:uid="{D22C3681-C403-4C91-B1BE-04621A7F3A1D}"/>
    <cellStyle name="Comma 11 2 2 6 3" xfId="7045" xr:uid="{C26499A4-DA7B-43A1-A79D-2094FB17012F}"/>
    <cellStyle name="Comma 11 2 2 6 3 2" xfId="18273" xr:uid="{6DCB3983-AA92-48EF-B2CE-B1FE235F4AED}"/>
    <cellStyle name="Comma 11 2 2 6 4" xfId="12670" xr:uid="{EE183044-35D9-43C7-86A8-6BFBEC2F3DD2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3" xfId="16540" xr:uid="{1545C2A6-0BF5-4E97-BE98-61B5105B65E0}"/>
    <cellStyle name="Comma 11 2 2 7 3" xfId="8126" xr:uid="{5C5810F6-B831-4699-AC61-3573510504A1}"/>
    <cellStyle name="Comma 11 2 2 7 3 2" xfId="19354" xr:uid="{DA9A4DB2-CE97-47EA-9833-48F2220583B9}"/>
    <cellStyle name="Comma 11 2 2 7 4" xfId="13751" xr:uid="{D47CB4F5-B1D3-4157-B0E4-239BE7350EDB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3" xfId="14379" xr:uid="{4B1F477C-17E7-4681-AD44-A849668681CF}"/>
    <cellStyle name="Comma 11 2 2 8 3" xfId="5965" xr:uid="{C6389616-7F36-4114-A2EF-A83E70F59308}"/>
    <cellStyle name="Comma 11 2 2 8 3 2" xfId="17193" xr:uid="{7D036096-1F09-420C-B1FF-6070A3DE1715}"/>
    <cellStyle name="Comma 11 2 2 8 4" xfId="11590" xr:uid="{089B0FC2-DBC8-4214-8505-1EB70FF5C441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3" xfId="14103" xr:uid="{F8B6F8CE-992A-45C9-9B71-311740B4D066}"/>
    <cellStyle name="Comma 11 2 3" xfId="112" xr:uid="{00000000-0005-0000-0000-000077010000}"/>
    <cellStyle name="Comma 11 2 3 10" xfId="11344" xr:uid="{B8096BFA-A551-4982-8049-8549EE67F5FD}"/>
    <cellStyle name="Comma 11 2 3 2" xfId="238" xr:uid="{00000000-0005-0000-0000-000078010000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3" xfId="16420" xr:uid="{E60822F2-145F-492D-A0C8-6F9C1229B95D}"/>
    <cellStyle name="Comma 11 2 3 2 2 2 2 3" xfId="8006" xr:uid="{2B837727-6233-4A22-9835-860D4777BE3A}"/>
    <cellStyle name="Comma 11 2 3 2 2 2 2 3 2" xfId="19234" xr:uid="{EF7E6FF7-B364-4F2D-A4D2-804248D78EA4}"/>
    <cellStyle name="Comma 11 2 3 2 2 2 2 4" xfId="13631" xr:uid="{D08D7706-C2DF-49CB-A27F-03A0577F1C9E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3" xfId="15340" xr:uid="{8368834C-F4D7-4CD2-9485-18E66BDCE4FD}"/>
    <cellStyle name="Comma 11 2 3 2 2 2 4" xfId="6926" xr:uid="{2CC2A6C4-D549-4C30-83EC-BDA8B271802A}"/>
    <cellStyle name="Comma 11 2 3 2 2 2 4 2" xfId="18154" xr:uid="{A6AF95E2-AA43-4C0F-94FF-0D17E4FF566D}"/>
    <cellStyle name="Comma 11 2 3 2 2 2 5" xfId="12551" xr:uid="{DB30F5C4-96C0-4BA7-9766-FDFB40851ED6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3" xfId="15882" xr:uid="{4D0A94F4-F2AC-4C67-B059-C63C66ABBB75}"/>
    <cellStyle name="Comma 11 2 3 2 2 3 3" xfId="7468" xr:uid="{2A3555CC-C583-4B03-980B-49FE1EFC5915}"/>
    <cellStyle name="Comma 11 2 3 2 2 3 3 2" xfId="18696" xr:uid="{3AE6BA6D-E054-463A-A609-D93260A0690D}"/>
    <cellStyle name="Comma 11 2 3 2 2 3 4" xfId="13093" xr:uid="{2345688C-7527-4749-88F4-264E0246CB16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3" xfId="14802" xr:uid="{BCA056DC-0249-4AC9-B992-4CBE0A4DB1BF}"/>
    <cellStyle name="Comma 11 2 3 2 2 5" xfId="6388" xr:uid="{AEF7E227-8C09-42A9-A835-55EB0DFD9E54}"/>
    <cellStyle name="Comma 11 2 3 2 2 5 2" xfId="17616" xr:uid="{4A591F25-71C4-445F-9D46-EA3A63400C0B}"/>
    <cellStyle name="Comma 11 2 3 2 2 6" xfId="12013" xr:uid="{CB84FE95-BD83-4931-AA28-1315C0198D83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3" xfId="16153" xr:uid="{7C3257BE-4804-4A8A-8BF8-21B3C98BFA05}"/>
    <cellStyle name="Comma 11 2 3 2 3 2 3" xfId="7739" xr:uid="{2D8537A5-8FB6-4F91-854F-125991E4D26B}"/>
    <cellStyle name="Comma 11 2 3 2 3 2 3 2" xfId="18967" xr:uid="{F838B0CE-09C5-44BB-9FFC-9E9EE50B11B1}"/>
    <cellStyle name="Comma 11 2 3 2 3 2 4" xfId="13364" xr:uid="{83AF6D85-12D7-41B1-99AB-578460EA396E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3" xfId="15073" xr:uid="{355E2ACD-4F85-4579-A083-9C574A2324AE}"/>
    <cellStyle name="Comma 11 2 3 2 3 4" xfId="6659" xr:uid="{9B513298-4A64-4A9C-A9A3-955D2D8E33CD}"/>
    <cellStyle name="Comma 11 2 3 2 3 4 2" xfId="17887" xr:uid="{7C486590-F142-463B-A3BB-C22E0A70A5C0}"/>
    <cellStyle name="Comma 11 2 3 2 3 5" xfId="12284" xr:uid="{1CD07A14-99F9-468E-82B8-65E28E2A01E1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3" xfId="15615" xr:uid="{71190477-8F0E-42F3-9876-5417861A5821}"/>
    <cellStyle name="Comma 11 2 3 2 4 3" xfId="7201" xr:uid="{0F25EEE2-7910-4311-9017-240F93299F1E}"/>
    <cellStyle name="Comma 11 2 3 2 4 3 2" xfId="18429" xr:uid="{52D88EAC-6267-4B6B-A999-3341821E44C4}"/>
    <cellStyle name="Comma 11 2 3 2 4 4" xfId="12826" xr:uid="{55156ABE-9681-4D65-94C7-2037B99021C3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3" xfId="16696" xr:uid="{FD9F3133-ABBC-40CB-979A-D5FF0298EC35}"/>
    <cellStyle name="Comma 11 2 3 2 5 3" xfId="8282" xr:uid="{2ABF0733-57A2-44DA-930F-91331D48662C}"/>
    <cellStyle name="Comma 11 2 3 2 5 3 2" xfId="19510" xr:uid="{C0A5F66D-1425-4E75-AEF0-720C5838FBF9}"/>
    <cellStyle name="Comma 11 2 3 2 5 4" xfId="13907" xr:uid="{D7E19D9D-C7E9-4AD4-B1E1-47B7D7A8354A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3" xfId="14535" xr:uid="{6DC445B6-2FAE-4F9A-82F6-1FEE19936D2C}"/>
    <cellStyle name="Comma 11 2 3 2 6 3" xfId="6121" xr:uid="{A69466B0-2A84-49B5-892E-B6D291294492}"/>
    <cellStyle name="Comma 11 2 3 2 6 3 2" xfId="17349" xr:uid="{31F59ADE-490F-4BB3-AAF2-1E20C52AB783}"/>
    <cellStyle name="Comma 11 2 3 2 6 4" xfId="11746" xr:uid="{ACDA4171-1D99-440D-B4DE-34C81AB995C1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3" xfId="14259" xr:uid="{79AE01E9-52FC-433E-B8C8-9AC53AE87DE3}"/>
    <cellStyle name="Comma 11 2 3 2 8" xfId="5846" xr:uid="{C78B4332-9819-4C7E-A5AD-030C04502302}"/>
    <cellStyle name="Comma 11 2 3 2 8 2" xfId="17074" xr:uid="{3DBFD297-60C3-4CD0-AA6F-76A0B7768515}"/>
    <cellStyle name="Comma 11 2 3 2 9" xfId="11470" xr:uid="{4221E267-C880-438D-9047-7DDC2A421692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3" xfId="16294" xr:uid="{71895B7B-EE92-4689-8D44-3DE00DE09BEA}"/>
    <cellStyle name="Comma 11 2 3 3 2 2 3" xfId="7880" xr:uid="{BF65F4C5-33EB-4B95-B352-EF7C84DE5A3A}"/>
    <cellStyle name="Comma 11 2 3 3 2 2 3 2" xfId="19108" xr:uid="{9C1BE801-81CE-4784-B3A4-D623A81FB8AB}"/>
    <cellStyle name="Comma 11 2 3 3 2 2 4" xfId="13505" xr:uid="{DF64215C-A1BD-404A-993E-575D814F8AD8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3" xfId="15214" xr:uid="{5CAE3DB4-168A-46C7-B0D7-8834403CE179}"/>
    <cellStyle name="Comma 11 2 3 3 2 4" xfId="6800" xr:uid="{854085BD-8427-4396-9A86-94020737BB79}"/>
    <cellStyle name="Comma 11 2 3 3 2 4 2" xfId="18028" xr:uid="{7E6CA2C7-E001-4DD9-B175-B3A5328A78AF}"/>
    <cellStyle name="Comma 11 2 3 3 2 5" xfId="12425" xr:uid="{B9DEB7E2-79EB-4ADC-9CBB-0EA70EB7C11B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3" xfId="15756" xr:uid="{98F64618-A237-485D-A829-E6C1639F1982}"/>
    <cellStyle name="Comma 11 2 3 3 3 3" xfId="7342" xr:uid="{D2DFD60A-0185-4B9A-987E-161F5E19B20C}"/>
    <cellStyle name="Comma 11 2 3 3 3 3 2" xfId="18570" xr:uid="{2EF9B4E1-B865-45A3-ADD2-7913B08ED012}"/>
    <cellStyle name="Comma 11 2 3 3 3 4" xfId="12967" xr:uid="{08F23A0A-F364-4609-944B-0B8496886AF6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3" xfId="14676" xr:uid="{7F68790A-BBE0-4BC4-B3C8-772D93E3C70C}"/>
    <cellStyle name="Comma 11 2 3 3 5" xfId="6262" xr:uid="{69952DE8-98AB-4EC2-945E-0F728B6E291B}"/>
    <cellStyle name="Comma 11 2 3 3 5 2" xfId="17490" xr:uid="{686E3A31-4DEC-45BC-8881-3BEBA7127F19}"/>
    <cellStyle name="Comma 11 2 3 3 6" xfId="11887" xr:uid="{FE459F18-C159-4A38-ABF5-615BB7C5E079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3" xfId="16027" xr:uid="{B587C438-0052-40D8-80BC-8E3E94FBD75F}"/>
    <cellStyle name="Comma 11 2 3 4 2 3" xfId="7613" xr:uid="{D3C68B88-4D81-4DDD-B42A-1DF2B5F42C82}"/>
    <cellStyle name="Comma 11 2 3 4 2 3 2" xfId="18841" xr:uid="{B23D40BE-D718-487B-A1AF-CE2E2F81F66E}"/>
    <cellStyle name="Comma 11 2 3 4 2 4" xfId="13238" xr:uid="{D0952C0F-FAA6-4D17-8B83-73F62B47AABE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3" xfId="14947" xr:uid="{4C28322F-8011-4FF2-9EC6-D4D4A960A228}"/>
    <cellStyle name="Comma 11 2 3 4 4" xfId="6533" xr:uid="{AE289565-AFBF-411C-85B9-835AFC2E7A72}"/>
    <cellStyle name="Comma 11 2 3 4 4 2" xfId="17761" xr:uid="{7DAFD4AC-3AB9-438B-94C0-3853AD1E554B}"/>
    <cellStyle name="Comma 11 2 3 4 5" xfId="12158" xr:uid="{55255040-27D4-4E01-9A99-32115A526FD9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3" xfId="15489" xr:uid="{4C86B1E1-6418-4253-802D-0713FE003A05}"/>
    <cellStyle name="Comma 11 2 3 5 3" xfId="7075" xr:uid="{6A83A381-B2F0-4963-951E-65B219454629}"/>
    <cellStyle name="Comma 11 2 3 5 3 2" xfId="18303" xr:uid="{495DBBAA-1B4E-4501-B936-5B42E0EAFA18}"/>
    <cellStyle name="Comma 11 2 3 5 4" xfId="12700" xr:uid="{F1ED0DDA-F70F-45FF-9A19-2B7417DCB238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3" xfId="16570" xr:uid="{35182EA9-B4B3-4B65-9D41-189899B1EDE6}"/>
    <cellStyle name="Comma 11 2 3 6 3" xfId="8156" xr:uid="{4317B638-000F-4376-B949-17C50CEEB6FE}"/>
    <cellStyle name="Comma 11 2 3 6 3 2" xfId="19384" xr:uid="{62FE112E-DDB4-4394-9A01-A228FB1EA330}"/>
    <cellStyle name="Comma 11 2 3 6 4" xfId="13781" xr:uid="{26055076-FFDF-4CFB-879D-802A2235BEF6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3" xfId="14409" xr:uid="{5846D2CA-7F2D-4907-8CFF-6B794F34E436}"/>
    <cellStyle name="Comma 11 2 3 7 3" xfId="5995" xr:uid="{80802D42-436E-4FC3-867E-722288AA81E6}"/>
    <cellStyle name="Comma 11 2 3 7 3 2" xfId="17223" xr:uid="{12A0FA45-7285-4246-95CB-0EC825D8E3DA}"/>
    <cellStyle name="Comma 11 2 3 7 4" xfId="11620" xr:uid="{103D3D8C-698D-4B08-B271-186EE4F5517B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3" xfId="14133" xr:uid="{70D93BDA-F639-4D66-B067-5B3993CF8770}"/>
    <cellStyle name="Comma 11 2 3 9" xfId="5720" xr:uid="{38E56D45-88F4-470C-88EE-CCE5B3D66524}"/>
    <cellStyle name="Comma 11 2 3 9 2" xfId="16948" xr:uid="{B6EE1984-5457-4289-8E63-E1F8BAC23262}"/>
    <cellStyle name="Comma 11 2 4" xfId="174" xr:uid="{00000000-0005-0000-0000-00008B010000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3" xfId="16356" xr:uid="{3FCEEFA3-E4A5-4D8A-89C7-DC6A86F229C1}"/>
    <cellStyle name="Comma 11 2 4 2 2 2 3" xfId="7942" xr:uid="{6048AE28-66F4-4EF5-A21A-7C008350A247}"/>
    <cellStyle name="Comma 11 2 4 2 2 2 3 2" xfId="19170" xr:uid="{E5915160-28D7-42C3-9322-9D04788120E0}"/>
    <cellStyle name="Comma 11 2 4 2 2 2 4" xfId="13567" xr:uid="{411D0948-A615-4612-949B-76C648306B52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3" xfId="15276" xr:uid="{5113AC85-CBE6-4139-BD68-6C7979D6DD25}"/>
    <cellStyle name="Comma 11 2 4 2 2 4" xfId="6862" xr:uid="{4FF98542-4965-475E-B3F3-9663ABE42F27}"/>
    <cellStyle name="Comma 11 2 4 2 2 4 2" xfId="18090" xr:uid="{1DD3EEA8-3AE7-4701-A2E1-0E23394EE8CC}"/>
    <cellStyle name="Comma 11 2 4 2 2 5" xfId="12487" xr:uid="{B2B2E2F8-44F1-4FC9-87E4-A4673B2570D2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3" xfId="15818" xr:uid="{7E3FD3BF-AB20-48DA-9E3D-AB410F9069F5}"/>
    <cellStyle name="Comma 11 2 4 2 3 3" xfId="7404" xr:uid="{4AB0C27D-C801-444F-8073-8D63F61DB598}"/>
    <cellStyle name="Comma 11 2 4 2 3 3 2" xfId="18632" xr:uid="{A05AE39F-4114-49FB-AA0F-C999AF4C76D7}"/>
    <cellStyle name="Comma 11 2 4 2 3 4" xfId="13029" xr:uid="{7E82D802-A505-42D6-9E2E-F1115F449C58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3" xfId="14738" xr:uid="{CBB8B6FC-B28E-475E-B6F1-D4DDAB540BC0}"/>
    <cellStyle name="Comma 11 2 4 2 5" xfId="6324" xr:uid="{C9D2F718-CA29-49EB-822F-EA758C3E3709}"/>
    <cellStyle name="Comma 11 2 4 2 5 2" xfId="17552" xr:uid="{A1A832D5-836D-44B2-B1FF-E9CD99D195F3}"/>
    <cellStyle name="Comma 11 2 4 2 6" xfId="11949" xr:uid="{05CD6AF3-72E0-4018-BB09-56768F86A59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3" xfId="16089" xr:uid="{F3325E34-FEBD-4EF8-9A2F-5E9B8EFFB49B}"/>
    <cellStyle name="Comma 11 2 4 3 2 3" xfId="7675" xr:uid="{A88824CB-518E-457D-8693-2391F7D975C5}"/>
    <cellStyle name="Comma 11 2 4 3 2 3 2" xfId="18903" xr:uid="{34632D71-385E-49DB-AE1D-05CCADDB0F66}"/>
    <cellStyle name="Comma 11 2 4 3 2 4" xfId="13300" xr:uid="{99903F95-76CC-4512-8510-311A82B19066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3" xfId="15009" xr:uid="{4A82E96E-9573-4612-86A7-47B168500857}"/>
    <cellStyle name="Comma 11 2 4 3 4" xfId="6595" xr:uid="{C28AFB15-83FB-4A10-B998-65BFA36CAD1E}"/>
    <cellStyle name="Comma 11 2 4 3 4 2" xfId="17823" xr:uid="{246C215A-E4D4-4855-BB14-7A6A00665A56}"/>
    <cellStyle name="Comma 11 2 4 3 5" xfId="12220" xr:uid="{46FAC7B0-DC63-4E30-821B-9895E9DBB922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3" xfId="15551" xr:uid="{06E15ECF-923A-4554-A0A5-440E551F1776}"/>
    <cellStyle name="Comma 11 2 4 4 3" xfId="7137" xr:uid="{E66BDF65-9125-4133-945E-4E4DFE764617}"/>
    <cellStyle name="Comma 11 2 4 4 3 2" xfId="18365" xr:uid="{32BFE71B-B729-47EA-BD44-776549B9CA79}"/>
    <cellStyle name="Comma 11 2 4 4 4" xfId="12762" xr:uid="{3A34EEC9-D6AF-46CF-8C42-C97BD1B39F19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3" xfId="16632" xr:uid="{7017F0F0-7ECF-4D72-98AF-6025BAC53CF2}"/>
    <cellStyle name="Comma 11 2 4 5 3" xfId="8218" xr:uid="{7F5669DD-5F30-40A7-8D60-5E3D4D9A2CB2}"/>
    <cellStyle name="Comma 11 2 4 5 3 2" xfId="19446" xr:uid="{A4ACE85D-49D3-4762-A9D9-9E9D3CA107AC}"/>
    <cellStyle name="Comma 11 2 4 5 4" xfId="13843" xr:uid="{8FE6869E-C8D2-4905-B055-FBC7A62924FF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3" xfId="14471" xr:uid="{4B750CA5-263E-4316-9FB8-5E7385E26125}"/>
    <cellStyle name="Comma 11 2 4 6 3" xfId="6057" xr:uid="{9D307BEC-3583-419B-8D19-E01D2668C21C}"/>
    <cellStyle name="Comma 11 2 4 6 3 2" xfId="17285" xr:uid="{561FDA1E-0D61-4138-9F4C-45724F3CEADD}"/>
    <cellStyle name="Comma 11 2 4 6 4" xfId="11682" xr:uid="{F1892D73-29CB-43E3-ADA4-B7B359AAA1EF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3" xfId="14195" xr:uid="{3001A0DC-EB3C-4D91-B21F-6E1C16D0A5E0}"/>
    <cellStyle name="Comma 11 2 4 8" xfId="5782" xr:uid="{8A00A034-8A57-427A-B589-24A5014C2467}"/>
    <cellStyle name="Comma 11 2 4 8 2" xfId="17010" xr:uid="{10277D47-7600-4E25-AEA1-0099FEEF714E}"/>
    <cellStyle name="Comma 11 2 4 9" xfId="11406" xr:uid="{20114ED6-E4ED-40F3-99CE-C41819013E96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3" xfId="16235" xr:uid="{54AC1781-627F-48EB-B77F-DA827D68F41E}"/>
    <cellStyle name="Comma 11 2 5 2 2 3" xfId="7821" xr:uid="{C765DC22-B4DE-4025-970E-8083EB2D8BD6}"/>
    <cellStyle name="Comma 11 2 5 2 2 3 2" xfId="19049" xr:uid="{E86E1BFB-95FF-4DC4-82E7-5EEBA7E7D62E}"/>
    <cellStyle name="Comma 11 2 5 2 2 4" xfId="13446" xr:uid="{558D2057-20EC-4844-B53E-EE22EDA03DD8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3" xfId="15155" xr:uid="{B0366794-F6DB-4DCB-A94A-77A1FB627836}"/>
    <cellStyle name="Comma 11 2 5 2 4" xfId="6741" xr:uid="{26F99A78-80BD-44CB-BFD7-E697D902EEC2}"/>
    <cellStyle name="Comma 11 2 5 2 4 2" xfId="17969" xr:uid="{0128EA85-3D8F-4097-99BB-0081C396EF5A}"/>
    <cellStyle name="Comma 11 2 5 2 5" xfId="12366" xr:uid="{0F8CEDAC-D7AF-4546-8DB8-A26E3E2DA273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3" xfId="15697" xr:uid="{4B1E1244-8E48-4FFE-88E8-1F79BF0A300B}"/>
    <cellStyle name="Comma 11 2 5 3 3" xfId="7283" xr:uid="{B15B0B39-B3F6-4332-849F-8A748B1B81C4}"/>
    <cellStyle name="Comma 11 2 5 3 3 2" xfId="18511" xr:uid="{3EDC767F-0CC8-4FDE-B129-90B1A9E74CB4}"/>
    <cellStyle name="Comma 11 2 5 3 4" xfId="12908" xr:uid="{041C37D2-5FA3-4A53-9746-9FC2BA90AFA4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3" xfId="14617" xr:uid="{0B2EF19D-785C-4624-897F-4265EAC6FE1B}"/>
    <cellStyle name="Comma 11 2 5 5" xfId="6203" xr:uid="{AC01F618-FB76-4A77-AE42-5666ACAD799E}"/>
    <cellStyle name="Comma 11 2 5 5 2" xfId="17431" xr:uid="{F1305B1D-C605-4500-94BE-5F3CB56517DF}"/>
    <cellStyle name="Comma 11 2 5 6" xfId="11828" xr:uid="{95569FE8-C261-4A67-9A3F-70DD9F2EDEAA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3" xfId="15968" xr:uid="{23FE540F-9430-4F78-8F62-2E2A217A8CE4}"/>
    <cellStyle name="Comma 11 2 6 2 3" xfId="7554" xr:uid="{813B35C7-1EB5-45E7-B85A-5F0F4DC811AC}"/>
    <cellStyle name="Comma 11 2 6 2 3 2" xfId="18782" xr:uid="{BB495C9D-9B9D-49FD-BB25-518A54406E17}"/>
    <cellStyle name="Comma 11 2 6 2 4" xfId="13179" xr:uid="{9C9092F8-B5D5-4373-8B65-1755A57945A4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3" xfId="14888" xr:uid="{8DA3D9CE-D3F1-4F2A-A683-57D5D94B8611}"/>
    <cellStyle name="Comma 11 2 6 4" xfId="6474" xr:uid="{C4A42D2B-9E00-4714-A190-D4774B3FD7D1}"/>
    <cellStyle name="Comma 11 2 6 4 2" xfId="17702" xr:uid="{40D228E7-6EB6-4F34-897B-44E4BD165AEF}"/>
    <cellStyle name="Comma 11 2 6 5" xfId="12099" xr:uid="{FF8B6359-5FEE-4769-9069-E9F99681CBE7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3" xfId="15430" xr:uid="{A922E89D-EDF5-4722-8140-E81F5BC735C8}"/>
    <cellStyle name="Comma 11 2 7 3" xfId="7016" xr:uid="{FE5D884E-9419-4A1C-9AF2-D9B7FD1E9D09}"/>
    <cellStyle name="Comma 11 2 7 3 2" xfId="18244" xr:uid="{851EED22-6E07-4CD6-914B-D5EDD813EA28}"/>
    <cellStyle name="Comma 11 2 7 4" xfId="12641" xr:uid="{E373DC7D-A812-4764-81E6-C34FC9A8D214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3" xfId="16511" xr:uid="{D6D93D14-A829-429A-BF25-6B30396A6475}"/>
    <cellStyle name="Comma 11 2 8 3" xfId="8097" xr:uid="{08FD73BC-B54A-4FD4-9F21-CBD803F9A4DE}"/>
    <cellStyle name="Comma 11 2 8 3 2" xfId="19325" xr:uid="{A8A81508-6AE1-4202-9E7E-5D4157090063}"/>
    <cellStyle name="Comma 11 2 8 4" xfId="13722" xr:uid="{7649739F-4FCB-4362-99C2-4A2D5666DC4A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3" xfId="14350" xr:uid="{8C0F14C6-EE11-4CAA-B9A0-6CED2DE1E7B6}"/>
    <cellStyle name="Comma 11 2 9 3" xfId="5936" xr:uid="{76ACA10C-EEE0-4092-9A3A-2D6C8D52DF09}"/>
    <cellStyle name="Comma 11 2 9 3 2" xfId="17164" xr:uid="{0EF5A374-9BFC-457E-999E-B917D91B0219}"/>
    <cellStyle name="Comma 11 2 9 4" xfId="11561" xr:uid="{562F0B90-BF9C-4800-A7E8-E61B7AAFC905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1" xfId="11299" xr:uid="{0AFA8EA5-3B4B-441A-8E50-B9028B7E8281}"/>
    <cellStyle name="Comma 11 3 2" xfId="129" xr:uid="{00000000-0005-0000-0000-00009F010000}"/>
    <cellStyle name="Comma 11 3 2 10" xfId="11361" xr:uid="{8E7E8D78-8F48-4C72-A432-0C3FD2359EEE}"/>
    <cellStyle name="Comma 11 3 2 2" xfId="255" xr:uid="{00000000-0005-0000-0000-0000A0010000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3" xfId="16437" xr:uid="{9B1B5A91-BC95-45AA-A01C-3617C563052A}"/>
    <cellStyle name="Comma 11 3 2 2 2 2 2 3" xfId="8023" xr:uid="{C1ECACDB-2447-4D76-8243-96FC409E1629}"/>
    <cellStyle name="Comma 11 3 2 2 2 2 2 3 2" xfId="19251" xr:uid="{99DED843-CA16-43CF-AA6C-F944328B34E9}"/>
    <cellStyle name="Comma 11 3 2 2 2 2 2 4" xfId="13648" xr:uid="{33222FAB-DA8E-4AB5-A322-76A642637AF0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3" xfId="15357" xr:uid="{09E4AC2E-485B-4636-A472-437B6E9FF30F}"/>
    <cellStyle name="Comma 11 3 2 2 2 2 4" xfId="6943" xr:uid="{8396B83C-16BE-47B0-8420-D36DB0B198B5}"/>
    <cellStyle name="Comma 11 3 2 2 2 2 4 2" xfId="18171" xr:uid="{5CECAF47-6AA2-4F44-99C2-3DD12BAA39C1}"/>
    <cellStyle name="Comma 11 3 2 2 2 2 5" xfId="12568" xr:uid="{89623AFE-B49D-4A8E-BF80-A8AC4E60B983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3" xfId="15899" xr:uid="{59B8409A-BB17-418F-AFB8-C79EF914747A}"/>
    <cellStyle name="Comma 11 3 2 2 2 3 3" xfId="7485" xr:uid="{EE442844-0F39-4716-899B-B008CACAFE93}"/>
    <cellStyle name="Comma 11 3 2 2 2 3 3 2" xfId="18713" xr:uid="{FE06E523-AF7D-4360-A11F-A61CB602AA7A}"/>
    <cellStyle name="Comma 11 3 2 2 2 3 4" xfId="13110" xr:uid="{BDB53A2D-34BE-474B-B144-4DF0D5030AF8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3" xfId="14819" xr:uid="{B936C67A-69DB-4894-B47A-10413E0B540D}"/>
    <cellStyle name="Comma 11 3 2 2 2 5" xfId="6405" xr:uid="{87E1BAC6-8AF6-48A9-965C-A6225C2D4475}"/>
    <cellStyle name="Comma 11 3 2 2 2 5 2" xfId="17633" xr:uid="{FE960332-8BB8-4CED-9584-D69BB0AAF936}"/>
    <cellStyle name="Comma 11 3 2 2 2 6" xfId="12030" xr:uid="{8B4691C6-D3D6-40DF-83BD-266860E6EFE8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3" xfId="16170" xr:uid="{3D03EA50-81CC-4FD0-A65C-355E33B8BC83}"/>
    <cellStyle name="Comma 11 3 2 2 3 2 3" xfId="7756" xr:uid="{D75307BC-6777-4DB2-80A4-FD1D577F4DB1}"/>
    <cellStyle name="Comma 11 3 2 2 3 2 3 2" xfId="18984" xr:uid="{E8F7C34A-7E5B-4595-901A-789801A97103}"/>
    <cellStyle name="Comma 11 3 2 2 3 2 4" xfId="13381" xr:uid="{02E58376-DD82-4C0A-91D0-84C81F992E68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3" xfId="15090" xr:uid="{782F1324-B57F-4203-8CD5-99583C71B473}"/>
    <cellStyle name="Comma 11 3 2 2 3 4" xfId="6676" xr:uid="{9ED29DB4-26EB-4C72-AF85-CD7EC1AB2F3D}"/>
    <cellStyle name="Comma 11 3 2 2 3 4 2" xfId="17904" xr:uid="{8572BEC5-79F2-49B4-BCD4-DE86AE5812AC}"/>
    <cellStyle name="Comma 11 3 2 2 3 5" xfId="12301" xr:uid="{7807FED6-EB94-4DB8-BF09-361A81C2D476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3" xfId="15632" xr:uid="{EE47F6C9-15B7-4E00-9DDC-B6CF07650801}"/>
    <cellStyle name="Comma 11 3 2 2 4 3" xfId="7218" xr:uid="{DCA49711-0B8A-4513-AA88-D87DB2E56595}"/>
    <cellStyle name="Comma 11 3 2 2 4 3 2" xfId="18446" xr:uid="{00B244B3-0186-40F3-BE46-8C5000696655}"/>
    <cellStyle name="Comma 11 3 2 2 4 4" xfId="12843" xr:uid="{5429A763-EF93-4079-B2C5-D311BCD433CB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3" xfId="16713" xr:uid="{45059A31-B2ED-4CB5-9F77-D6B4480A24D5}"/>
    <cellStyle name="Comma 11 3 2 2 5 3" xfId="8299" xr:uid="{133932B0-B4BB-435C-A84E-B2F6B70F3017}"/>
    <cellStyle name="Comma 11 3 2 2 5 3 2" xfId="19527" xr:uid="{B22C010A-A235-4201-96AE-8B492BFCEA98}"/>
    <cellStyle name="Comma 11 3 2 2 5 4" xfId="13924" xr:uid="{ACEC235C-7C8A-4AA8-BF5D-E9121D0E2B04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3" xfId="14552" xr:uid="{9E97BE3B-5B57-4762-832B-B7252CD6968E}"/>
    <cellStyle name="Comma 11 3 2 2 6 3" xfId="6138" xr:uid="{F4C66EEC-F2B6-4016-BB44-6C333A60A752}"/>
    <cellStyle name="Comma 11 3 2 2 6 3 2" xfId="17366" xr:uid="{66486951-65E0-4E32-ACCD-E8F0E95A6331}"/>
    <cellStyle name="Comma 11 3 2 2 6 4" xfId="11763" xr:uid="{B0333BB9-F442-4DE5-9A9C-CC63EDACF7BD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3" xfId="14276" xr:uid="{F9E9E2A7-0E44-4073-B9FF-0C51288A72CE}"/>
    <cellStyle name="Comma 11 3 2 2 8" xfId="5863" xr:uid="{C9992F5E-503F-45D0-B21A-A223A11AC23C}"/>
    <cellStyle name="Comma 11 3 2 2 8 2" xfId="17091" xr:uid="{F5A7EA61-868B-49BF-BF4E-167EE08045F6}"/>
    <cellStyle name="Comma 11 3 2 2 9" xfId="11487" xr:uid="{51AD7ACD-75FF-42E9-AF01-59939F1F439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3" xfId="16311" xr:uid="{ED1ABF10-2DBE-44DD-8A54-911C36248F32}"/>
    <cellStyle name="Comma 11 3 2 3 2 2 3" xfId="7897" xr:uid="{FDE7935C-4ABA-43A7-9837-44825A7EB9B5}"/>
    <cellStyle name="Comma 11 3 2 3 2 2 3 2" xfId="19125" xr:uid="{3B71B285-3E3B-465D-8FA9-9B77971EF85D}"/>
    <cellStyle name="Comma 11 3 2 3 2 2 4" xfId="13522" xr:uid="{EA8B5CF0-3B48-49E7-B945-27C80FD9BA73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3" xfId="15231" xr:uid="{43AD8FE0-F965-4E44-BE44-2110AB47DFF4}"/>
    <cellStyle name="Comma 11 3 2 3 2 4" xfId="6817" xr:uid="{3625E302-DF03-47B4-BC8A-93DA3D66469A}"/>
    <cellStyle name="Comma 11 3 2 3 2 4 2" xfId="18045" xr:uid="{959BFE55-6EB3-47F0-86A2-C09DC1252CC3}"/>
    <cellStyle name="Comma 11 3 2 3 2 5" xfId="12442" xr:uid="{3CC8EF51-69B1-441A-A8D9-35AA913BF153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3" xfId="15773" xr:uid="{90F49C01-73C9-462E-BD6C-8C704308824F}"/>
    <cellStyle name="Comma 11 3 2 3 3 3" xfId="7359" xr:uid="{B0EA37C0-B114-439C-A96B-B9D4515C8711}"/>
    <cellStyle name="Comma 11 3 2 3 3 3 2" xfId="18587" xr:uid="{ABE6E416-6032-4CFA-ACD2-E8E473789CD3}"/>
    <cellStyle name="Comma 11 3 2 3 3 4" xfId="12984" xr:uid="{386DC608-88B5-496F-B745-E97F55DA547F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3" xfId="14693" xr:uid="{8497F9C9-522D-44F9-98D9-8D1E1FFCAB46}"/>
    <cellStyle name="Comma 11 3 2 3 5" xfId="6279" xr:uid="{BC96C3DF-DF68-4672-80E9-B27965273D6D}"/>
    <cellStyle name="Comma 11 3 2 3 5 2" xfId="17507" xr:uid="{02B573A8-40AE-43A5-AECA-55C71DA29269}"/>
    <cellStyle name="Comma 11 3 2 3 6" xfId="11904" xr:uid="{3CB31A86-491D-42B7-93A0-1673F2115C21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3" xfId="16044" xr:uid="{34F42D09-D3ED-4AF3-9E65-8FE622FA174D}"/>
    <cellStyle name="Comma 11 3 2 4 2 3" xfId="7630" xr:uid="{BF4FEA6D-6459-4517-B5E0-DA9FC81BF83F}"/>
    <cellStyle name="Comma 11 3 2 4 2 3 2" xfId="18858" xr:uid="{CCA2E285-A591-4C58-92CF-1FD275E1D18D}"/>
    <cellStyle name="Comma 11 3 2 4 2 4" xfId="13255" xr:uid="{BE15FA17-BFC5-4B77-8BE5-E415D1256EBC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3" xfId="14964" xr:uid="{30FBB387-598A-49BB-A4EE-2E3D9B41AA4C}"/>
    <cellStyle name="Comma 11 3 2 4 4" xfId="6550" xr:uid="{42F96F3A-6C23-49FA-A03D-75DE1F058EEE}"/>
    <cellStyle name="Comma 11 3 2 4 4 2" xfId="17778" xr:uid="{711D4131-1D49-4033-8F86-C356D071276A}"/>
    <cellStyle name="Comma 11 3 2 4 5" xfId="12175" xr:uid="{1AFB9B73-2AE4-4F71-AE4F-AAE1D0A12AFC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3" xfId="15506" xr:uid="{13C6D139-9F94-4595-BF4D-BA507516B990}"/>
    <cellStyle name="Comma 11 3 2 5 3" xfId="7092" xr:uid="{FF23A01F-9C93-41DD-84BF-38CAE49D494E}"/>
    <cellStyle name="Comma 11 3 2 5 3 2" xfId="18320" xr:uid="{9C870516-C3F6-4FC2-9337-90E99176AF59}"/>
    <cellStyle name="Comma 11 3 2 5 4" xfId="12717" xr:uid="{CCAA4F3E-5178-4390-819F-CB365CDC1D3C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3" xfId="16587" xr:uid="{A884AEEC-8294-4079-B576-B3D70CF66B5F}"/>
    <cellStyle name="Comma 11 3 2 6 3" xfId="8173" xr:uid="{6164F6EB-0A12-47E2-B204-7D6A900993EF}"/>
    <cellStyle name="Comma 11 3 2 6 3 2" xfId="19401" xr:uid="{2B8C162A-89A6-4B1B-AD9E-9DF65E42AFA1}"/>
    <cellStyle name="Comma 11 3 2 6 4" xfId="13798" xr:uid="{90291997-0DDB-44E4-AF39-395470AD840B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3" xfId="14426" xr:uid="{2492C923-4DE8-45F7-A2B5-3A48A1C03194}"/>
    <cellStyle name="Comma 11 3 2 7 3" xfId="6012" xr:uid="{E9240C47-01DE-44CB-97AD-0D172E7E837D}"/>
    <cellStyle name="Comma 11 3 2 7 3 2" xfId="17240" xr:uid="{5FD1BAA9-0B1E-4CB1-8864-3E179159078C}"/>
    <cellStyle name="Comma 11 3 2 7 4" xfId="11637" xr:uid="{0364B326-54F7-4766-ABF3-310E5A5E64F5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3" xfId="14150" xr:uid="{ACB5EEB3-20B5-46CD-96C0-77D1D77AC9C1}"/>
    <cellStyle name="Comma 11 3 2 9" xfId="5737" xr:uid="{70C04567-FF59-4B78-8548-792E291BBCA8}"/>
    <cellStyle name="Comma 11 3 2 9 2" xfId="16965" xr:uid="{2FFBC9B3-D582-4913-B2B2-6DC1F832C930}"/>
    <cellStyle name="Comma 11 3 3" xfId="191" xr:uid="{00000000-0005-0000-0000-0000B3010000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3" xfId="16373" xr:uid="{630EADAD-2D34-4EB3-8CBB-A860834102CF}"/>
    <cellStyle name="Comma 11 3 3 2 2 2 3" xfId="7959" xr:uid="{47B96D26-EA15-4B54-BC51-FA0C1B63BF44}"/>
    <cellStyle name="Comma 11 3 3 2 2 2 3 2" xfId="19187" xr:uid="{86A09F3B-0FB9-41A8-B202-D0622D103E07}"/>
    <cellStyle name="Comma 11 3 3 2 2 2 4" xfId="13584" xr:uid="{2B840CE0-2F50-46AB-ABE6-D474D3C3A8AB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3" xfId="15293" xr:uid="{2D8E9636-91A7-4467-96B3-09B8B50BF17F}"/>
    <cellStyle name="Comma 11 3 3 2 2 4" xfId="6879" xr:uid="{ED2AD5E7-2770-4B11-A60A-EA2AB11F897A}"/>
    <cellStyle name="Comma 11 3 3 2 2 4 2" xfId="18107" xr:uid="{BD284B05-AD7B-4719-96D4-90449B684EC8}"/>
    <cellStyle name="Comma 11 3 3 2 2 5" xfId="12504" xr:uid="{9F0DBCD0-900C-422A-84C4-60CD28D5CC28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3" xfId="15835" xr:uid="{428E1A43-829F-4A59-A3AE-D8BC2A4F1132}"/>
    <cellStyle name="Comma 11 3 3 2 3 3" xfId="7421" xr:uid="{6F161F9D-7510-4051-8702-B2F996DD7CF6}"/>
    <cellStyle name="Comma 11 3 3 2 3 3 2" xfId="18649" xr:uid="{169C2B4F-80E5-489F-924E-75B3D712620C}"/>
    <cellStyle name="Comma 11 3 3 2 3 4" xfId="13046" xr:uid="{57039DC6-8F12-478E-AF41-0DB9B138A403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3" xfId="14755" xr:uid="{2E442131-C587-4817-A1F0-71C2FB16568E}"/>
    <cellStyle name="Comma 11 3 3 2 5" xfId="6341" xr:uid="{067913F4-FCE6-48F5-868A-95CA779C8365}"/>
    <cellStyle name="Comma 11 3 3 2 5 2" xfId="17569" xr:uid="{B7F240EF-3603-49FD-B68D-DFBDC2C34CBC}"/>
    <cellStyle name="Comma 11 3 3 2 6" xfId="11966" xr:uid="{F9AC71B8-433D-4CC5-9C81-BA4DAF0DED7A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3" xfId="16106" xr:uid="{7211E0D0-DBDD-45A7-8B6D-B9188388D3AF}"/>
    <cellStyle name="Comma 11 3 3 3 2 3" xfId="7692" xr:uid="{0A492F42-8ECE-4565-AF44-F430158F277D}"/>
    <cellStyle name="Comma 11 3 3 3 2 3 2" xfId="18920" xr:uid="{1EB2E22C-5359-4BFA-AFE7-6DDD480BAA62}"/>
    <cellStyle name="Comma 11 3 3 3 2 4" xfId="13317" xr:uid="{B77E9C52-A451-4AC8-865E-B17CC684D298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3" xfId="15026" xr:uid="{21E8082F-B5FE-49C1-A2C0-6C7700F58435}"/>
    <cellStyle name="Comma 11 3 3 3 4" xfId="6612" xr:uid="{B494F2DD-1999-4E97-85F3-B5CC58643285}"/>
    <cellStyle name="Comma 11 3 3 3 4 2" xfId="17840" xr:uid="{616F73A3-18F1-439B-8CA1-1782DAA23A42}"/>
    <cellStyle name="Comma 11 3 3 3 5" xfId="12237" xr:uid="{DDCF84E3-6F18-49FD-A4C3-9B66863B28E8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3" xfId="15568" xr:uid="{D2B1732C-AEA8-4547-9180-9096DE9D1FFB}"/>
    <cellStyle name="Comma 11 3 3 4 3" xfId="7154" xr:uid="{F7BFD19D-DBBA-4C64-ADC0-6359BDE533BC}"/>
    <cellStyle name="Comma 11 3 3 4 3 2" xfId="18382" xr:uid="{CA848C7A-5584-4681-9FEB-1DC1942231F7}"/>
    <cellStyle name="Comma 11 3 3 4 4" xfId="12779" xr:uid="{D63F1A84-A957-4D01-87BA-DB1A74161D99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3" xfId="16649" xr:uid="{000956DF-45C1-4B04-9D43-875D5C97574E}"/>
    <cellStyle name="Comma 11 3 3 5 3" xfId="8235" xr:uid="{07BB6B58-1E9C-4DCE-A2B8-4A7F43A8CFCF}"/>
    <cellStyle name="Comma 11 3 3 5 3 2" xfId="19463" xr:uid="{90F65D92-C381-4208-B8CB-B70EFB6B54E0}"/>
    <cellStyle name="Comma 11 3 3 5 4" xfId="13860" xr:uid="{6B132C51-2CB2-4B0E-9F65-1C0AAF91372B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3" xfId="14488" xr:uid="{CF4C2886-B90D-4F8D-A673-990A10D8EFFC}"/>
    <cellStyle name="Comma 11 3 3 6 3" xfId="6074" xr:uid="{753CAAA2-9DCD-4E2C-9493-68C451BA8FB2}"/>
    <cellStyle name="Comma 11 3 3 6 3 2" xfId="17302" xr:uid="{6D798461-5CD5-4D02-ADCF-BC80DC86FA43}"/>
    <cellStyle name="Comma 11 3 3 6 4" xfId="11699" xr:uid="{4D7BD484-A513-4A98-8970-381CD87721C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3" xfId="14212" xr:uid="{63FDB47D-45FA-44B8-A0D9-A1003A70D593}"/>
    <cellStyle name="Comma 11 3 3 8" xfId="5799" xr:uid="{75510D85-B6B6-4F9A-AC06-A6852F522CF3}"/>
    <cellStyle name="Comma 11 3 3 8 2" xfId="17027" xr:uid="{B98F3424-F519-4C66-9F82-7AE479572E32}"/>
    <cellStyle name="Comma 11 3 3 9" xfId="11423" xr:uid="{E193A25B-6C78-4F2E-9826-287087CCB1C3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3" xfId="16249" xr:uid="{6A386359-42CA-485B-83BF-4BE5CA722091}"/>
    <cellStyle name="Comma 11 3 4 2 2 3" xfId="7835" xr:uid="{171E1E57-7F09-48DA-86CC-73CB55D0EAF7}"/>
    <cellStyle name="Comma 11 3 4 2 2 3 2" xfId="19063" xr:uid="{02617454-3F94-41DA-9751-FD158FCAB96D}"/>
    <cellStyle name="Comma 11 3 4 2 2 4" xfId="13460" xr:uid="{6944F264-389E-49C0-871A-5418EF93831A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3" xfId="15169" xr:uid="{73918957-B814-44AB-B525-953BA06DF377}"/>
    <cellStyle name="Comma 11 3 4 2 4" xfId="6755" xr:uid="{126ABDF6-1317-4EB1-B936-DDE779C64AAA}"/>
    <cellStyle name="Comma 11 3 4 2 4 2" xfId="17983" xr:uid="{984F6F34-4B1B-4CCA-A516-971072556B64}"/>
    <cellStyle name="Comma 11 3 4 2 5" xfId="12380" xr:uid="{900987C2-490C-44B3-8B06-9487C3F2ECB7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3" xfId="15711" xr:uid="{745AC7B2-43BF-4DFE-9102-9176694B38C1}"/>
    <cellStyle name="Comma 11 3 4 3 3" xfId="7297" xr:uid="{53441C5D-BD9C-4934-AC2D-9E3D13E25E71}"/>
    <cellStyle name="Comma 11 3 4 3 3 2" xfId="18525" xr:uid="{67163E78-C61B-448B-AAEC-6E144F0EA230}"/>
    <cellStyle name="Comma 11 3 4 3 4" xfId="12922" xr:uid="{A4B189C6-0DB7-42F7-9CA4-D3D2B8064BC2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3" xfId="14631" xr:uid="{1A1CC8BA-8C62-4CF5-BD3E-477ADB506F03}"/>
    <cellStyle name="Comma 11 3 4 5" xfId="6217" xr:uid="{C26E85D7-D6E1-45B3-9204-A0DF941082D3}"/>
    <cellStyle name="Comma 11 3 4 5 2" xfId="17445" xr:uid="{748BB848-E1C1-408B-B922-4E49198B2207}"/>
    <cellStyle name="Comma 11 3 4 6" xfId="11842" xr:uid="{AF57711E-B0C8-465D-962E-A751759D7FDD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3" xfId="15982" xr:uid="{64A76B9F-DA7B-486C-B22B-755FB7C03A5B}"/>
    <cellStyle name="Comma 11 3 5 2 3" xfId="7568" xr:uid="{1AC59F3B-1668-4F8C-9ED9-875031A73346}"/>
    <cellStyle name="Comma 11 3 5 2 3 2" xfId="18796" xr:uid="{05CA7A19-EB06-4692-93C4-AE55A88CCC51}"/>
    <cellStyle name="Comma 11 3 5 2 4" xfId="13193" xr:uid="{27A9202C-D3D8-40CB-9482-D0105E560ED9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3" xfId="14902" xr:uid="{3749F148-DAD5-4309-941E-B9C10BC801A9}"/>
    <cellStyle name="Comma 11 3 5 4" xfId="6488" xr:uid="{62FBB1D7-605F-4AD8-BDB9-D5BB050DF436}"/>
    <cellStyle name="Comma 11 3 5 4 2" xfId="17716" xr:uid="{3C246421-2749-48C6-84FE-BF871CDE43F7}"/>
    <cellStyle name="Comma 11 3 5 5" xfId="12113" xr:uid="{C8134AAC-85C2-42B0-8E32-74D67E9DA7F0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3" xfId="15444" xr:uid="{B2C1FDC2-3170-44CC-9104-36F8F164B0E2}"/>
    <cellStyle name="Comma 11 3 6 3" xfId="7030" xr:uid="{B6795F10-4F89-4493-AE98-2E4BA308B6C0}"/>
    <cellStyle name="Comma 11 3 6 3 2" xfId="18258" xr:uid="{C589BF64-9F88-4ECB-9A66-8ED9A8FDAB19}"/>
    <cellStyle name="Comma 11 3 6 4" xfId="12655" xr:uid="{42CF8570-3CA6-4B04-B55F-1EE2DE700D76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3" xfId="16525" xr:uid="{6C38C0C1-3962-4C0B-ADF6-C3F8BCFF154C}"/>
    <cellStyle name="Comma 11 3 7 3" xfId="8111" xr:uid="{955CEEC5-A8F7-42F1-8D4E-4DEF9754DB6B}"/>
    <cellStyle name="Comma 11 3 7 3 2" xfId="19339" xr:uid="{6AC133F3-58BB-4699-8BF6-30868D2631F5}"/>
    <cellStyle name="Comma 11 3 7 4" xfId="13736" xr:uid="{58CBCCDA-95E2-4CBE-A8BE-68FE6EA34F81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3" xfId="14364" xr:uid="{72F00716-F0A0-4E62-88C5-EDD846FBA0CC}"/>
    <cellStyle name="Comma 11 3 8 3" xfId="5950" xr:uid="{302A9ACE-CE0F-4375-81E1-4342DB15AA16}"/>
    <cellStyle name="Comma 11 3 8 3 2" xfId="17178" xr:uid="{C125D17D-5207-4E02-BF75-C1D94F484BF2}"/>
    <cellStyle name="Comma 11 3 8 4" xfId="11575" xr:uid="{4F41F352-5488-4145-B4C5-C2DF0D643DBA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3" xfId="14088" xr:uid="{55B6A572-E00B-44B0-BE73-3A87572C17D5}"/>
    <cellStyle name="Comma 11 4" xfId="97" xr:uid="{00000000-0005-0000-0000-0000C6010000}"/>
    <cellStyle name="Comma 11 4 10" xfId="11329" xr:uid="{A4966AE2-2651-4FAD-B57D-9E9E7553C41C}"/>
    <cellStyle name="Comma 11 4 2" xfId="223" xr:uid="{00000000-0005-0000-0000-0000C7010000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3" xfId="16405" xr:uid="{43B51236-E793-49D0-8BF4-6A003284C7D5}"/>
    <cellStyle name="Comma 11 4 2 2 2 2 3" xfId="7991" xr:uid="{D3F58251-76DA-4ECD-BFB7-5E9692F77993}"/>
    <cellStyle name="Comma 11 4 2 2 2 2 3 2" xfId="19219" xr:uid="{98C60AD9-0309-47CA-A66D-4D460AC460AF}"/>
    <cellStyle name="Comma 11 4 2 2 2 2 4" xfId="13616" xr:uid="{C4EE3F0F-7728-49DE-A9DE-46583533C210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3" xfId="15325" xr:uid="{655B60E5-5EA0-4ABD-86FC-49085316F79B}"/>
    <cellStyle name="Comma 11 4 2 2 2 4" xfId="6911" xr:uid="{1382AF8F-1E0B-40BD-995B-0D3330F5A35B}"/>
    <cellStyle name="Comma 11 4 2 2 2 4 2" xfId="18139" xr:uid="{E12E12EF-2152-4B65-BA43-AAE98692C451}"/>
    <cellStyle name="Comma 11 4 2 2 2 5" xfId="12536" xr:uid="{B15D4904-B151-4477-824B-F68DEE23B4D3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3" xfId="15867" xr:uid="{73A4DF63-EB46-4A54-82C3-CF5A7CFE7BBC}"/>
    <cellStyle name="Comma 11 4 2 2 3 3" xfId="7453" xr:uid="{7E2417EE-B1EB-4411-8226-9C03C4CA5ED3}"/>
    <cellStyle name="Comma 11 4 2 2 3 3 2" xfId="18681" xr:uid="{A4FE93C2-4E1E-4B8C-A1AA-F3E3B447EE4B}"/>
    <cellStyle name="Comma 11 4 2 2 3 4" xfId="13078" xr:uid="{DA8D13B1-8671-4826-95EC-E73AE63563E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3" xfId="14787" xr:uid="{F77B9795-137F-4247-AE18-6B2652CDCE6E}"/>
    <cellStyle name="Comma 11 4 2 2 5" xfId="6373" xr:uid="{14C55D38-32FF-45B1-BAC7-D85AA4D08F01}"/>
    <cellStyle name="Comma 11 4 2 2 5 2" xfId="17601" xr:uid="{51DA6A32-23A1-494C-8AB1-D35C65CCE685}"/>
    <cellStyle name="Comma 11 4 2 2 6" xfId="11998" xr:uid="{BCACE16F-2EA1-46FF-BEC7-E3B00F6DC2E1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3" xfId="16138" xr:uid="{656CFFB6-56F4-4148-A8D2-BBA10CC4962D}"/>
    <cellStyle name="Comma 11 4 2 3 2 3" xfId="7724" xr:uid="{EB136A3D-9D07-44CA-8DBC-8D19CF00FD01}"/>
    <cellStyle name="Comma 11 4 2 3 2 3 2" xfId="18952" xr:uid="{76BA0583-62A4-4746-ABB8-F95C8525A06D}"/>
    <cellStyle name="Comma 11 4 2 3 2 4" xfId="13349" xr:uid="{0143D437-C101-45FF-A75C-F7FE3E1001F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3" xfId="15058" xr:uid="{97850729-62BA-431B-B228-23B01958AF98}"/>
    <cellStyle name="Comma 11 4 2 3 4" xfId="6644" xr:uid="{829EC4B7-671F-46B6-8B56-091A6B8C9EF3}"/>
    <cellStyle name="Comma 11 4 2 3 4 2" xfId="17872" xr:uid="{7223C6AF-710A-4DD9-B410-6FD6A05523C6}"/>
    <cellStyle name="Comma 11 4 2 3 5" xfId="12269" xr:uid="{88252F9D-7C9E-4D95-8E3A-0E6264B1F452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3" xfId="15600" xr:uid="{60DEFF4A-9A04-4C41-BA90-208DF2CECB84}"/>
    <cellStyle name="Comma 11 4 2 4 3" xfId="7186" xr:uid="{D73871BB-F8F5-4F41-90E6-A2E0A8A81520}"/>
    <cellStyle name="Comma 11 4 2 4 3 2" xfId="18414" xr:uid="{6EFF4617-70F0-4EF9-A5A1-8BDDF880EA9E}"/>
    <cellStyle name="Comma 11 4 2 4 4" xfId="12811" xr:uid="{9D151707-6122-4053-854D-BA881113A1CD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3" xfId="16681" xr:uid="{D725D9EA-6398-4B0A-92AE-F2ACF4AF3159}"/>
    <cellStyle name="Comma 11 4 2 5 3" xfId="8267" xr:uid="{BE7BD0BF-A131-4ADB-BA7A-AA2561354298}"/>
    <cellStyle name="Comma 11 4 2 5 3 2" xfId="19495" xr:uid="{B3138FEA-D35A-4614-8A73-2E1064DFEED1}"/>
    <cellStyle name="Comma 11 4 2 5 4" xfId="13892" xr:uid="{41B077FD-2874-4F0B-8BE3-FA8DBE75FB4D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3" xfId="14520" xr:uid="{66CFDC86-00AA-4B9C-B8A8-39959ED4783F}"/>
    <cellStyle name="Comma 11 4 2 6 3" xfId="6106" xr:uid="{BB0E613E-64DF-4BEA-9833-09FB350817E0}"/>
    <cellStyle name="Comma 11 4 2 6 3 2" xfId="17334" xr:uid="{F49A66E5-05BA-4A9F-9348-05A233D5DD3C}"/>
    <cellStyle name="Comma 11 4 2 6 4" xfId="11731" xr:uid="{5F74EABA-F10D-4408-AE51-2C08AAF05461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3" xfId="14244" xr:uid="{99C6B195-F8AA-4490-8387-B9731E394F30}"/>
    <cellStyle name="Comma 11 4 2 8" xfId="5831" xr:uid="{CD62C1AB-3840-4FBC-924F-C53FDF510E6B}"/>
    <cellStyle name="Comma 11 4 2 8 2" xfId="17059" xr:uid="{8430D2A9-B104-4F81-918D-66AFCACC0FD6}"/>
    <cellStyle name="Comma 11 4 2 9" xfId="11455" xr:uid="{4CD785B1-5B2C-4996-98E9-063251423DD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3" xfId="16279" xr:uid="{0378C9F9-E537-4180-8727-D5ADC2E2A4FF}"/>
    <cellStyle name="Comma 11 4 3 2 2 3" xfId="7865" xr:uid="{3E7063FB-F9DC-43E5-ADA9-D35E078FC25F}"/>
    <cellStyle name="Comma 11 4 3 2 2 3 2" xfId="19093" xr:uid="{6F79727E-D707-438E-AD51-78C6DBBE5CA5}"/>
    <cellStyle name="Comma 11 4 3 2 2 4" xfId="13490" xr:uid="{8484787F-0533-43E1-8ED1-A79419834CBB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3" xfId="15199" xr:uid="{A7658FD8-989B-443C-B986-65FE2123BC8B}"/>
    <cellStyle name="Comma 11 4 3 2 4" xfId="6785" xr:uid="{63F00EFE-FBDE-413B-B93E-C494DAA7AF5D}"/>
    <cellStyle name="Comma 11 4 3 2 4 2" xfId="18013" xr:uid="{F38EE5EF-D9A8-4384-9046-FCF1C5631FEB}"/>
    <cellStyle name="Comma 11 4 3 2 5" xfId="12410" xr:uid="{06FADF14-8F14-4FF7-8BA6-D0DB6504119F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3" xfId="15741" xr:uid="{1494DCD0-D535-439C-BCC3-8CAABAB704DE}"/>
    <cellStyle name="Comma 11 4 3 3 3" xfId="7327" xr:uid="{546E03D9-13D0-4662-AE8F-AF1C045AB791}"/>
    <cellStyle name="Comma 11 4 3 3 3 2" xfId="18555" xr:uid="{6D7EBBD6-8144-481F-9E3C-E9CA2C99999D}"/>
    <cellStyle name="Comma 11 4 3 3 4" xfId="12952" xr:uid="{2AAED027-5C51-4558-893B-4AFDA23D3C7A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3" xfId="14661" xr:uid="{D6EFA2A0-2C0A-4B4F-AA79-A542F8FA281B}"/>
    <cellStyle name="Comma 11 4 3 5" xfId="6247" xr:uid="{B2054D5B-C401-44C5-87F8-A55EA8741803}"/>
    <cellStyle name="Comma 11 4 3 5 2" xfId="17475" xr:uid="{3544DE38-A106-4E7B-84EA-9C7301BFC083}"/>
    <cellStyle name="Comma 11 4 3 6" xfId="11872" xr:uid="{FBB66CC7-49DB-4F46-8983-012669D1A0FE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3" xfId="16012" xr:uid="{494D2BD0-70F5-4D84-A979-ECB19FAA39B8}"/>
    <cellStyle name="Comma 11 4 4 2 3" xfId="7598" xr:uid="{0E087BFE-E341-47AD-961F-0F79074A1000}"/>
    <cellStyle name="Comma 11 4 4 2 3 2" xfId="18826" xr:uid="{04E85A16-BFB6-49A9-B5D1-36C597919C44}"/>
    <cellStyle name="Comma 11 4 4 2 4" xfId="13223" xr:uid="{5F5B0EFF-C3CC-4160-8415-65FD8C7DF99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3" xfId="14932" xr:uid="{5D3A6EFE-334D-4351-9D46-97FCA02A3F07}"/>
    <cellStyle name="Comma 11 4 4 4" xfId="6518" xr:uid="{4B5FFA3E-F710-410D-B646-AF48A777DE69}"/>
    <cellStyle name="Comma 11 4 4 4 2" xfId="17746" xr:uid="{900DCEDA-F47C-4585-A35C-3E1D70115511}"/>
    <cellStyle name="Comma 11 4 4 5" xfId="12143" xr:uid="{3A08CA46-04B9-4776-8EFA-313212A1D931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3" xfId="15474" xr:uid="{F5C70C4C-EBFC-415A-BD58-25F9DB14D0C6}"/>
    <cellStyle name="Comma 11 4 5 3" xfId="7060" xr:uid="{E51BBDB0-5752-43C1-8904-E4E5AEB8A1F2}"/>
    <cellStyle name="Comma 11 4 5 3 2" xfId="18288" xr:uid="{CE384731-2797-43AB-9C4B-A7E7D4AAAA3A}"/>
    <cellStyle name="Comma 11 4 5 4" xfId="12685" xr:uid="{4CB7D9BE-5F0B-4544-852A-671482B1BA00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3" xfId="16555" xr:uid="{F0FF5590-C3ED-4B79-A981-01BFEE3C5186}"/>
    <cellStyle name="Comma 11 4 6 3" xfId="8141" xr:uid="{31287682-8BF7-42F7-B235-E73BE2E07207}"/>
    <cellStyle name="Comma 11 4 6 3 2" xfId="19369" xr:uid="{78E23015-62E1-4CB9-A29F-888B1A7A507F}"/>
    <cellStyle name="Comma 11 4 6 4" xfId="13766" xr:uid="{A758D81B-15EA-4E2C-8A9F-1AEE6520C1BA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3" xfId="14394" xr:uid="{BE3588C7-01F6-4AF6-918F-535F30BE4BB6}"/>
    <cellStyle name="Comma 11 4 7 3" xfId="5980" xr:uid="{CF2BF4FC-BAD1-4D08-A49E-6BEFE80BD90C}"/>
    <cellStyle name="Comma 11 4 7 3 2" xfId="17208" xr:uid="{4E6D240E-5402-454C-B9DA-77E8FE34AD55}"/>
    <cellStyle name="Comma 11 4 7 4" xfId="11605" xr:uid="{6AD04327-9186-4BAB-A6DD-160733E5D222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3" xfId="14118" xr:uid="{1D1D1BFC-CA70-4EBF-8454-33E2BC92D591}"/>
    <cellStyle name="Comma 11 4 9" xfId="5705" xr:uid="{0246D3D8-8BC6-4131-879A-02377C6B0324}"/>
    <cellStyle name="Comma 11 4 9 2" xfId="16933" xr:uid="{FA255011-4EA2-4332-8F7D-9D7C1DB9203F}"/>
    <cellStyle name="Comma 11 5" xfId="159" xr:uid="{00000000-0005-0000-0000-0000DA010000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3" xfId="16341" xr:uid="{CBA2A439-8C26-450E-B382-4CBD5E8B2795}"/>
    <cellStyle name="Comma 11 5 2 2 2 3" xfId="7927" xr:uid="{50ED70FE-3112-4482-AB08-83E050BBAD28}"/>
    <cellStyle name="Comma 11 5 2 2 2 3 2" xfId="19155" xr:uid="{ACD7F52A-61B1-4B49-8314-A3C9A0822131}"/>
    <cellStyle name="Comma 11 5 2 2 2 4" xfId="13552" xr:uid="{3FA23AD0-6BD5-4674-97C5-4AA5639BCC8E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3" xfId="15261" xr:uid="{D818F6C1-C4F3-4FD8-BFA6-ACE4D7E37DAC}"/>
    <cellStyle name="Comma 11 5 2 2 4" xfId="6847" xr:uid="{3426BD3E-181E-4091-8C83-C248383C058C}"/>
    <cellStyle name="Comma 11 5 2 2 4 2" xfId="18075" xr:uid="{1C6201E4-62C4-4E0E-9C23-EFD4EF9010FD}"/>
    <cellStyle name="Comma 11 5 2 2 5" xfId="12472" xr:uid="{A10102F3-EB6C-4B32-9EB8-B65603FA2438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3" xfId="15803" xr:uid="{A2837C6E-D5A7-49E3-A99D-31519C0D7DF2}"/>
    <cellStyle name="Comma 11 5 2 3 3" xfId="7389" xr:uid="{4EB90B4E-5A34-4FC2-883E-3991BF1B956C}"/>
    <cellStyle name="Comma 11 5 2 3 3 2" xfId="18617" xr:uid="{EB87F5EE-C027-429F-AAEB-E655893A12D3}"/>
    <cellStyle name="Comma 11 5 2 3 4" xfId="13014" xr:uid="{B345E355-61E9-4D44-9968-0190D6ACE443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3" xfId="14723" xr:uid="{E61CAB53-4F77-4A5F-BBF6-4BCE3A935990}"/>
    <cellStyle name="Comma 11 5 2 5" xfId="6309" xr:uid="{40806141-5130-4B2E-A1A5-A3CFB7F64B33}"/>
    <cellStyle name="Comma 11 5 2 5 2" xfId="17537" xr:uid="{7C22DDB2-DD02-4D65-98AF-6FF604A97EF5}"/>
    <cellStyle name="Comma 11 5 2 6" xfId="11934" xr:uid="{6EDBA89C-56B7-4B60-886B-69FACF4C1DD4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3" xfId="16074" xr:uid="{CCB974EC-210A-4DC9-85E2-F5A7BD73F329}"/>
    <cellStyle name="Comma 11 5 3 2 3" xfId="7660" xr:uid="{A1C826A6-AC92-4E11-85E9-4CE7F1FACC29}"/>
    <cellStyle name="Comma 11 5 3 2 3 2" xfId="18888" xr:uid="{9A1A406B-EC99-4E37-BF22-1DC822D72137}"/>
    <cellStyle name="Comma 11 5 3 2 4" xfId="13285" xr:uid="{DE79F64E-C753-4D7D-B547-3A93F0E23C57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3" xfId="14994" xr:uid="{BD3D905E-B480-4FDD-8A52-669270AE1E46}"/>
    <cellStyle name="Comma 11 5 3 4" xfId="6580" xr:uid="{731539F7-1144-47B1-80F8-6EA1E273DCFB}"/>
    <cellStyle name="Comma 11 5 3 4 2" xfId="17808" xr:uid="{B3169448-E3CD-40D5-BD6E-C490AA1DA34F}"/>
    <cellStyle name="Comma 11 5 3 5" xfId="12205" xr:uid="{725FB50A-A9F2-4E43-9058-4778C6EE1382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3" xfId="15536" xr:uid="{8E62A07C-88B4-41B1-BF17-1730779B643F}"/>
    <cellStyle name="Comma 11 5 4 3" xfId="7122" xr:uid="{404B9AC0-EB57-4D7D-A4B8-E27735A84856}"/>
    <cellStyle name="Comma 11 5 4 3 2" xfId="18350" xr:uid="{72FE0D8E-6BA5-4B48-AA69-352E433D05C3}"/>
    <cellStyle name="Comma 11 5 4 4" xfId="12747" xr:uid="{F01B403E-9F2A-4C2A-92C7-72356BBEE154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3" xfId="16617" xr:uid="{5E293AA9-0DDA-4850-B814-AD5E594F6969}"/>
    <cellStyle name="Comma 11 5 5 3" xfId="8203" xr:uid="{3F81CFE2-C711-420E-B176-E384F3A7D1F0}"/>
    <cellStyle name="Comma 11 5 5 3 2" xfId="19431" xr:uid="{5DE959C7-1D30-4F45-AFB1-AA0B4F8E8E24}"/>
    <cellStyle name="Comma 11 5 5 4" xfId="13828" xr:uid="{AEA8FB59-A94E-4209-A72F-66F2E4637AB6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3" xfId="14456" xr:uid="{D0A39381-20EE-4456-B75F-6C17AA6A3373}"/>
    <cellStyle name="Comma 11 5 6 3" xfId="6042" xr:uid="{7B889B8E-D3E1-41DE-95E9-B90FA1E21CA1}"/>
    <cellStyle name="Comma 11 5 6 3 2" xfId="17270" xr:uid="{959DFE0D-306E-413B-8D5B-26B0AC78AE7F}"/>
    <cellStyle name="Comma 11 5 6 4" xfId="11667" xr:uid="{DF759510-EADE-454B-A7F2-1AC1CF921CD7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3" xfId="14180" xr:uid="{C3A72A63-E3F1-4EA2-9E5A-043F077B759C}"/>
    <cellStyle name="Comma 11 5 8" xfId="5767" xr:uid="{1A10C19C-F21B-425C-AE3E-AD8A5E0C9F62}"/>
    <cellStyle name="Comma 11 5 8 2" xfId="16995" xr:uid="{26501DA7-04D8-4A48-AD1F-5094B39E0AE5}"/>
    <cellStyle name="Comma 11 5 9" xfId="11391" xr:uid="{14C47809-3800-4C96-9392-152BACD08C3B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3" xfId="16203" xr:uid="{59340DB4-F1E9-4273-B6AE-0CCD05E4828D}"/>
    <cellStyle name="Comma 11 6 2 2 3" xfId="7789" xr:uid="{29778A10-8EBB-4A8C-9228-0030F4AD7483}"/>
    <cellStyle name="Comma 11 6 2 2 3 2" xfId="19017" xr:uid="{122486AD-BB68-4136-A9B2-85C93EC85ACD}"/>
    <cellStyle name="Comma 11 6 2 2 4" xfId="13414" xr:uid="{3C7E10F0-BF10-4A4C-B77C-0F824DD91622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3" xfId="15123" xr:uid="{8BD700E1-E223-47B9-A496-594D2A363627}"/>
    <cellStyle name="Comma 11 6 2 4" xfId="6709" xr:uid="{BAE400A3-0B4F-402F-84FC-8701820C2C44}"/>
    <cellStyle name="Comma 11 6 2 4 2" xfId="17937" xr:uid="{9A0E3DAD-93A2-4B92-AD2F-3412DF86501A}"/>
    <cellStyle name="Comma 11 6 2 5" xfId="12334" xr:uid="{F6997AB6-D261-474C-9CCF-BCD858C9EEC9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3" xfId="15665" xr:uid="{EE6812B7-2127-4439-88FE-E4E60B798C29}"/>
    <cellStyle name="Comma 11 6 3 3" xfId="7251" xr:uid="{0AECF6D3-7E4A-4185-87FB-B8BFA7CBD919}"/>
    <cellStyle name="Comma 11 6 3 3 2" xfId="18479" xr:uid="{D7D2AFB6-925C-49C5-8F3B-DFCE81517C24}"/>
    <cellStyle name="Comma 11 6 3 4" xfId="12876" xr:uid="{E2A8FFFC-B400-4B0C-A820-E0B4D6B196E6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3" xfId="14585" xr:uid="{32A18CF3-1EAC-46E4-B605-3146E873B06F}"/>
    <cellStyle name="Comma 11 6 5" xfId="6171" xr:uid="{6899A2B9-2E63-483C-9A90-DCFD9DB186EE}"/>
    <cellStyle name="Comma 11 6 5 2" xfId="17399" xr:uid="{2CCF3C03-5A3D-4D0F-83A0-59D66B4A6B98}"/>
    <cellStyle name="Comma 11 6 6" xfId="11796" xr:uid="{6012255B-40DE-4D06-8EBE-DB5FBA998483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3" xfId="15936" xr:uid="{5E413444-CFE7-46D5-9D86-5FFA6C4602DD}"/>
    <cellStyle name="Comma 11 7 2 3" xfId="7522" xr:uid="{7D7E0199-DEA3-4684-9865-FAF2A1AB0D60}"/>
    <cellStyle name="Comma 11 7 2 3 2" xfId="18750" xr:uid="{C2410DC1-08B2-4343-BB53-C201212D9053}"/>
    <cellStyle name="Comma 11 7 2 4" xfId="13147" xr:uid="{BEABD0AA-D35C-43CE-BBAA-C25C77DFE1A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3" xfId="14856" xr:uid="{8C1B639C-8D44-4487-A9DD-688975CA61AA}"/>
    <cellStyle name="Comma 11 7 4" xfId="6442" xr:uid="{6CF58BA7-2122-48B2-9310-16EC37910892}"/>
    <cellStyle name="Comma 11 7 4 2" xfId="17670" xr:uid="{9E2EA32A-AC30-478C-83B0-3B5A72AF0184}"/>
    <cellStyle name="Comma 11 7 5" xfId="12067" xr:uid="{16A0FF4B-A770-4FCD-898C-2987E84D1DB9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3" xfId="15398" xr:uid="{E03293BE-A795-491E-B93D-DEA81BCBCE4F}"/>
    <cellStyle name="Comma 11 8 3" xfId="6984" xr:uid="{FB46AFAD-DAAE-4808-B46E-2ACDE3A154B9}"/>
    <cellStyle name="Comma 11 8 3 2" xfId="18212" xr:uid="{D4554355-BD33-48CE-BD2D-9A42AB917437}"/>
    <cellStyle name="Comma 11 8 4" xfId="12609" xr:uid="{B8D4DA12-BF6B-4A1D-885D-DD34F3CF278C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3" xfId="16479" xr:uid="{B6CB2173-C394-447D-BD49-DCC909B84A12}"/>
    <cellStyle name="Comma 11 9 3" xfId="8065" xr:uid="{9CCD336D-DF11-4F5A-B593-C5D9F1E125CE}"/>
    <cellStyle name="Comma 11 9 3 2" xfId="19293" xr:uid="{08F0F5D4-D779-49DE-B336-451A0E7E0C26}"/>
    <cellStyle name="Comma 11 9 4" xfId="13690" xr:uid="{2CB05CF3-984C-46DE-9237-D42C6FE1524C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3" xfId="16837" xr:uid="{6DF3B100-0CB0-47D3-B413-A72BB5322898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3" xfId="16838" xr:uid="{D5625E8A-6A22-4654-90B1-1AA4F95CC9C0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3" xfId="16839" xr:uid="{8AC8451E-1094-44C1-A907-2C2C11CFAB3B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3" xfId="16840" xr:uid="{71902CBA-5D03-4643-BF22-B7B6FD6BF785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3" xfId="16841" xr:uid="{3CC1FF83-DA59-44DD-BF32-7B5A9E971B58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3" xfId="16842" xr:uid="{A02E3628-5021-4646-8C88-E490E40ED946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3" xfId="16847" xr:uid="{6A63F38D-8560-4949-A14E-312F84B0E7DD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3" xfId="16843" xr:uid="{7C21BA42-9F7B-413F-B245-254D04B54EBD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3" xfId="16844" xr:uid="{A269FF8E-DA39-423E-BB5A-BE14E8FB5A15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3" xfId="16845" xr:uid="{2B605162-96E8-40A0-8AC6-F7F933676C0D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3" xfId="14041" xr:uid="{A8C7A8FE-8A02-4512-969A-16260A67B600}"/>
    <cellStyle name="Comma 12 11" xfId="5628" xr:uid="{CABFC2C6-0717-44DD-A1F9-9ED2CB67C21A}"/>
    <cellStyle name="Comma 12 11 2" xfId="16856" xr:uid="{CA5D88C3-4684-471F-8C6E-9DE08DE63522}"/>
    <cellStyle name="Comma 12 12" xfId="11252" xr:uid="{328E42B8-82F1-416E-B639-82363D05E879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1" xfId="11304" xr:uid="{D07E83CD-3D36-4DA7-959A-E6A35A853F8A}"/>
    <cellStyle name="Comma 12 2 2" xfId="134" xr:uid="{00000000-0005-0000-0000-0000EE010000}"/>
    <cellStyle name="Comma 12 2 2 10" xfId="11366" xr:uid="{79B16B4B-A70E-4A26-9DE7-08AE3D52C917}"/>
    <cellStyle name="Comma 12 2 2 2" xfId="260" xr:uid="{00000000-0005-0000-0000-0000EF010000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3" xfId="16442" xr:uid="{AA8DE0E8-3CCF-497E-AC95-AE5F49D5F09B}"/>
    <cellStyle name="Comma 12 2 2 2 2 2 2 3" xfId="8028" xr:uid="{A11FDA91-39C8-4923-AA0C-394BAB6776DA}"/>
    <cellStyle name="Comma 12 2 2 2 2 2 2 3 2" xfId="19256" xr:uid="{AAE60156-F890-41A8-AF1E-DEA3912FC9E4}"/>
    <cellStyle name="Comma 12 2 2 2 2 2 2 4" xfId="13653" xr:uid="{817DBE00-3F3A-410D-9434-D36A0B0C2CA8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3" xfId="15362" xr:uid="{4246F72F-EEA4-405A-9980-B89090DC9D87}"/>
    <cellStyle name="Comma 12 2 2 2 2 2 4" xfId="6948" xr:uid="{A806783B-9C7A-4A23-8072-6979CDE8BFF0}"/>
    <cellStyle name="Comma 12 2 2 2 2 2 4 2" xfId="18176" xr:uid="{D9FF68C0-1DCF-422B-856B-5E23A3E63357}"/>
    <cellStyle name="Comma 12 2 2 2 2 2 5" xfId="12573" xr:uid="{FE4C9566-97BA-4E3C-8ECB-4328227606FB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3" xfId="15904" xr:uid="{77A61CD2-2E08-4376-BC0C-ED35511C5D93}"/>
    <cellStyle name="Comma 12 2 2 2 2 3 3" xfId="7490" xr:uid="{BB7E8076-D795-41CC-AFB5-07DD8714BD9E}"/>
    <cellStyle name="Comma 12 2 2 2 2 3 3 2" xfId="18718" xr:uid="{731F2C9E-3084-4080-82FC-64DAD40A43D5}"/>
    <cellStyle name="Comma 12 2 2 2 2 3 4" xfId="13115" xr:uid="{E3F2B3EF-2E75-46C4-948E-016619411C78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3" xfId="14824" xr:uid="{6CAEBBC7-1187-4FD4-AF70-4B9B50252E0C}"/>
    <cellStyle name="Comma 12 2 2 2 2 5" xfId="6410" xr:uid="{F3190A95-DC24-4442-9996-220C75A3C211}"/>
    <cellStyle name="Comma 12 2 2 2 2 5 2" xfId="17638" xr:uid="{0F44BA55-5202-463F-BFB3-81C1A43C817A}"/>
    <cellStyle name="Comma 12 2 2 2 2 6" xfId="12035" xr:uid="{75128AE0-FC16-42F3-8D32-35CAAE7430EC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3" xfId="16175" xr:uid="{EEDB8D38-2F80-4AC1-86C6-9E12D6BE67A9}"/>
    <cellStyle name="Comma 12 2 2 2 3 2 3" xfId="7761" xr:uid="{AC013405-BC80-4DA9-82CA-64E862A41A36}"/>
    <cellStyle name="Comma 12 2 2 2 3 2 3 2" xfId="18989" xr:uid="{E3EA0FE4-1068-45A4-BAFF-F5FA9CB44B1E}"/>
    <cellStyle name="Comma 12 2 2 2 3 2 4" xfId="13386" xr:uid="{F49A4DC4-DC0E-4A36-84E4-F930ADAE2776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3" xfId="15095" xr:uid="{C1E3B62B-8450-47C3-AD2A-DD5FE8076E2B}"/>
    <cellStyle name="Comma 12 2 2 2 3 4" xfId="6681" xr:uid="{9328B724-9F13-4B7F-B818-22B8E923EF10}"/>
    <cellStyle name="Comma 12 2 2 2 3 4 2" xfId="17909" xr:uid="{A1445002-88D3-46B7-9A04-56E99ABD405C}"/>
    <cellStyle name="Comma 12 2 2 2 3 5" xfId="12306" xr:uid="{A68A1B9E-90F5-48D4-8152-A8DDCF883C55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3" xfId="15637" xr:uid="{C0659B48-71CA-490D-925C-93E24A8D1FD3}"/>
    <cellStyle name="Comma 12 2 2 2 4 3" xfId="7223" xr:uid="{E36F55BB-546F-4F03-9C28-5C446642CD36}"/>
    <cellStyle name="Comma 12 2 2 2 4 3 2" xfId="18451" xr:uid="{A3122D05-3B07-43B0-8A5C-10FB28D5CFC4}"/>
    <cellStyle name="Comma 12 2 2 2 4 4" xfId="12848" xr:uid="{763AFF77-99D7-433F-A191-370162B921D9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3" xfId="16718" xr:uid="{CF8FE82C-1662-4346-83BE-51F5904DA684}"/>
    <cellStyle name="Comma 12 2 2 2 5 3" xfId="8304" xr:uid="{909C5374-3774-4056-98F3-BC8196DB09D3}"/>
    <cellStyle name="Comma 12 2 2 2 5 3 2" xfId="19532" xr:uid="{028CADB3-0944-46F7-A86E-56644C1A8A91}"/>
    <cellStyle name="Comma 12 2 2 2 5 4" xfId="13929" xr:uid="{9B00CE72-CD50-4494-8CCB-67D9F18F62A2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3" xfId="14557" xr:uid="{4B259982-B14F-41C9-BFD2-C1E5B819977C}"/>
    <cellStyle name="Comma 12 2 2 2 6 3" xfId="6143" xr:uid="{8A47A212-A65C-4780-BE9B-F5C6460C7D96}"/>
    <cellStyle name="Comma 12 2 2 2 6 3 2" xfId="17371" xr:uid="{E450C9E0-292A-4E9C-A60D-4821265DE5BE}"/>
    <cellStyle name="Comma 12 2 2 2 6 4" xfId="11768" xr:uid="{288A89C5-1754-4FE1-B2C0-438C572CCF09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3" xfId="14281" xr:uid="{E5B7BB9A-C19A-4BCC-8395-DE40774E61A5}"/>
    <cellStyle name="Comma 12 2 2 2 8" xfId="5868" xr:uid="{2E773BFA-9431-454E-A081-1C6387DD7CC6}"/>
    <cellStyle name="Comma 12 2 2 2 8 2" xfId="17096" xr:uid="{01E82322-6690-4868-ABF6-35C5D6C3C7A5}"/>
    <cellStyle name="Comma 12 2 2 2 9" xfId="11492" xr:uid="{DC0C713A-079D-4892-88EA-13DFA10478BF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3" xfId="16316" xr:uid="{2E131EA5-734C-472D-A269-285D760EF4A5}"/>
    <cellStyle name="Comma 12 2 2 3 2 2 3" xfId="7902" xr:uid="{996EFFDA-0123-4487-8F0F-A962DBE0B9B7}"/>
    <cellStyle name="Comma 12 2 2 3 2 2 3 2" xfId="19130" xr:uid="{6A5AD685-6037-479D-BBED-1E9D34E6F8AB}"/>
    <cellStyle name="Comma 12 2 2 3 2 2 4" xfId="13527" xr:uid="{F246277B-2CC7-4AF6-8CB5-CF3765C2AD65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3" xfId="15236" xr:uid="{5B16B45C-B6B6-4B23-B3C4-4926F0C6D6B8}"/>
    <cellStyle name="Comma 12 2 2 3 2 4" xfId="6822" xr:uid="{CCB54534-8054-402B-BBD2-FEE76580F462}"/>
    <cellStyle name="Comma 12 2 2 3 2 4 2" xfId="18050" xr:uid="{819D13FA-C3C5-4E11-945F-9DA6C5380E8D}"/>
    <cellStyle name="Comma 12 2 2 3 2 5" xfId="12447" xr:uid="{77BB4824-73D5-474E-A0F5-BE05C573FD50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3" xfId="15778" xr:uid="{E93B6B66-09F3-4D58-9426-5F5460E9A953}"/>
    <cellStyle name="Comma 12 2 2 3 3 3" xfId="7364" xr:uid="{D845AC96-61EC-47AB-8134-51F9D22A68C5}"/>
    <cellStyle name="Comma 12 2 2 3 3 3 2" xfId="18592" xr:uid="{5ED8AFC0-5AA4-4855-B1BE-088A0BEDD12B}"/>
    <cellStyle name="Comma 12 2 2 3 3 4" xfId="12989" xr:uid="{A454527D-4EFD-4C08-A2B6-7FFAFBA36963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3" xfId="14698" xr:uid="{8748CF89-99DA-4861-9CD1-7F0468D52348}"/>
    <cellStyle name="Comma 12 2 2 3 5" xfId="6284" xr:uid="{BC6C5F15-EED5-44E2-BFB1-68358E38AF9B}"/>
    <cellStyle name="Comma 12 2 2 3 5 2" xfId="17512" xr:uid="{6DFE1641-0120-4C7B-AE04-EA0FB7669027}"/>
    <cellStyle name="Comma 12 2 2 3 6" xfId="11909" xr:uid="{E9C6335A-FEB4-4304-95DE-01881478E017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3" xfId="16049" xr:uid="{EF2E714A-203C-4B60-B3BC-882A1445E5E0}"/>
    <cellStyle name="Comma 12 2 2 4 2 3" xfId="7635" xr:uid="{B913F10F-DA81-42CD-9A58-100DC0AE6487}"/>
    <cellStyle name="Comma 12 2 2 4 2 3 2" xfId="18863" xr:uid="{B2800EF5-7108-492D-9564-726E5ED7E87A}"/>
    <cellStyle name="Comma 12 2 2 4 2 4" xfId="13260" xr:uid="{6ABBACDC-0746-4B0F-B754-D0CA9A6B1996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3" xfId="14969" xr:uid="{76A360AA-AF50-4530-9AE6-D2E1807F7285}"/>
    <cellStyle name="Comma 12 2 2 4 4" xfId="6555" xr:uid="{97665421-82A7-4B96-BA53-AFA4FB05BFEB}"/>
    <cellStyle name="Comma 12 2 2 4 4 2" xfId="17783" xr:uid="{6FBA040D-A33E-4EC7-9EED-6C9CD1C56951}"/>
    <cellStyle name="Comma 12 2 2 4 5" xfId="12180" xr:uid="{9572823D-9C41-4C95-8CE5-9C47604D0E0C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3" xfId="15511" xr:uid="{A785018E-9E1F-47F3-AAB1-2097A34D3059}"/>
    <cellStyle name="Comma 12 2 2 5 3" xfId="7097" xr:uid="{F5F7413B-2A29-4901-B502-E056B9C426BA}"/>
    <cellStyle name="Comma 12 2 2 5 3 2" xfId="18325" xr:uid="{82A6D25A-B567-440B-9CBD-E4ACD536753E}"/>
    <cellStyle name="Comma 12 2 2 5 4" xfId="12722" xr:uid="{7D23B190-FFF6-446D-9F33-65CF255C9E7D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3" xfId="16592" xr:uid="{90EAB9AE-C209-4C12-938A-D101A6CA0362}"/>
    <cellStyle name="Comma 12 2 2 6 3" xfId="8178" xr:uid="{BDA7F8E2-B7D5-49C7-B78C-A7C9585672F7}"/>
    <cellStyle name="Comma 12 2 2 6 3 2" xfId="19406" xr:uid="{C9194A6E-27DB-4922-87FA-8168F9812072}"/>
    <cellStyle name="Comma 12 2 2 6 4" xfId="13803" xr:uid="{180EB04F-11EB-4137-8D8E-33AB366A2E58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3" xfId="14431" xr:uid="{3E673515-2C89-4EE4-BD9C-201D1249D67D}"/>
    <cellStyle name="Comma 12 2 2 7 3" xfId="6017" xr:uid="{D5649B51-2B55-4953-ADBF-9AD418A7589C}"/>
    <cellStyle name="Comma 12 2 2 7 3 2" xfId="17245" xr:uid="{42F7DCEF-83A0-46D7-BB48-DACD9AF63D9B}"/>
    <cellStyle name="Comma 12 2 2 7 4" xfId="11642" xr:uid="{5814B1F3-9E79-48DE-A9C0-708353D49C5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3" xfId="14155" xr:uid="{BC7A9439-8874-4C10-9127-B4C636B1A922}"/>
    <cellStyle name="Comma 12 2 2 9" xfId="5742" xr:uid="{4174E9CC-8D1D-4ACA-B099-CC6997BAB89A}"/>
    <cellStyle name="Comma 12 2 2 9 2" xfId="16970" xr:uid="{8FAFB2EE-6E38-4241-8F83-D35269C50333}"/>
    <cellStyle name="Comma 12 2 3" xfId="196" xr:uid="{00000000-0005-0000-0000-000002020000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3" xfId="16378" xr:uid="{4387D923-B47B-439B-B6CF-B9A3428CCC51}"/>
    <cellStyle name="Comma 12 2 3 2 2 2 3" xfId="7964" xr:uid="{8E4CE105-F945-477B-A707-EF796A4292EA}"/>
    <cellStyle name="Comma 12 2 3 2 2 2 3 2" xfId="19192" xr:uid="{26F471C2-04D1-41CA-B25F-7518EF392293}"/>
    <cellStyle name="Comma 12 2 3 2 2 2 4" xfId="13589" xr:uid="{9A4ECF07-9B13-4D05-8052-9C9C7018B3A5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3" xfId="15298" xr:uid="{ECC64145-260B-4CA3-A9D6-F759ED7F8842}"/>
    <cellStyle name="Comma 12 2 3 2 2 4" xfId="6884" xr:uid="{4D826E15-2C57-4E61-A58F-23796AF0BAD2}"/>
    <cellStyle name="Comma 12 2 3 2 2 4 2" xfId="18112" xr:uid="{3404DD4D-66EA-4AE5-8FA5-01264A26D4D2}"/>
    <cellStyle name="Comma 12 2 3 2 2 5" xfId="12509" xr:uid="{AB97E2F5-8D15-43D8-B7CE-939766902062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3" xfId="15840" xr:uid="{F5385F49-90B2-43DA-9E6C-9986E7DA9536}"/>
    <cellStyle name="Comma 12 2 3 2 3 3" xfId="7426" xr:uid="{B85DCABA-B741-461C-99D7-4E6146C565AC}"/>
    <cellStyle name="Comma 12 2 3 2 3 3 2" xfId="18654" xr:uid="{3B3FD1F3-95D9-48BF-8CBC-53B7A25D2999}"/>
    <cellStyle name="Comma 12 2 3 2 3 4" xfId="13051" xr:uid="{0FFB303F-4954-4F02-B49F-3F4B04904FB7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3" xfId="14760" xr:uid="{2BAABA88-EE37-43B8-89AF-ADC867EEFFB4}"/>
    <cellStyle name="Comma 12 2 3 2 5" xfId="6346" xr:uid="{4681449E-C952-480E-BA12-747B6834507A}"/>
    <cellStyle name="Comma 12 2 3 2 5 2" xfId="17574" xr:uid="{D33B5645-D1F2-4043-9AA1-1A351DCAB7C6}"/>
    <cellStyle name="Comma 12 2 3 2 6" xfId="11971" xr:uid="{FD265ABF-A6D0-4F2D-A5B5-2F477E9F9C5E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3" xfId="16111" xr:uid="{B0705CE8-7F9E-4EB1-BBA0-1014DDEA5309}"/>
    <cellStyle name="Comma 12 2 3 3 2 3" xfId="7697" xr:uid="{22E1BA30-1D2B-4B16-9BE0-9F2590368105}"/>
    <cellStyle name="Comma 12 2 3 3 2 3 2" xfId="18925" xr:uid="{4142C612-8C7A-4223-BE71-3FDD6D9008A4}"/>
    <cellStyle name="Comma 12 2 3 3 2 4" xfId="13322" xr:uid="{123EF27C-516F-4548-8276-A08573FAE585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3" xfId="15031" xr:uid="{5AA52303-3014-4588-88E2-09D020D62DEA}"/>
    <cellStyle name="Comma 12 2 3 3 4" xfId="6617" xr:uid="{43A7BA8C-2E48-4C0D-B500-FFA4F215D010}"/>
    <cellStyle name="Comma 12 2 3 3 4 2" xfId="17845" xr:uid="{2E2621C4-B5A4-420E-98DA-2A3F60623D15}"/>
    <cellStyle name="Comma 12 2 3 3 5" xfId="12242" xr:uid="{DB5F81BA-77EE-45D5-9C37-C7A4B615437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3" xfId="15573" xr:uid="{6C795198-FE9B-4387-B0FE-10BA8DC1550A}"/>
    <cellStyle name="Comma 12 2 3 4 3" xfId="7159" xr:uid="{983D48D9-2D15-429C-85D8-E19C9CFED561}"/>
    <cellStyle name="Comma 12 2 3 4 3 2" xfId="18387" xr:uid="{903E6A86-4742-4860-8590-9CE03D5B1FBB}"/>
    <cellStyle name="Comma 12 2 3 4 4" xfId="12784" xr:uid="{E772D8A5-34AE-49CE-B409-ADED62A099BA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3" xfId="16654" xr:uid="{28B69F61-9804-4024-90AC-ACB293090D39}"/>
    <cellStyle name="Comma 12 2 3 5 3" xfId="8240" xr:uid="{AD319763-E3BD-4CF1-8338-EB36C1895735}"/>
    <cellStyle name="Comma 12 2 3 5 3 2" xfId="19468" xr:uid="{71CE4799-E27C-40FA-8E4E-1D0BBEFF9738}"/>
    <cellStyle name="Comma 12 2 3 5 4" xfId="13865" xr:uid="{9E5DB245-6A49-4424-9C70-AAE883AC7E06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3" xfId="14493" xr:uid="{D235084C-5985-4125-B742-3BBC884D6C65}"/>
    <cellStyle name="Comma 12 2 3 6 3" xfId="6079" xr:uid="{62DDD371-F3B9-4C58-81F1-54E51C0190D7}"/>
    <cellStyle name="Comma 12 2 3 6 3 2" xfId="17307" xr:uid="{B5FFD001-D92B-44A1-8635-B952CB46FEB0}"/>
    <cellStyle name="Comma 12 2 3 6 4" xfId="11704" xr:uid="{942A8E06-0DD2-4CDB-BC27-E3C7D2E220CB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3" xfId="14217" xr:uid="{FF2E1B4F-AEA9-43BE-BC3B-7DFFF6D2C56F}"/>
    <cellStyle name="Comma 12 2 3 8" xfId="5804" xr:uid="{32241C3E-0215-4DD3-985D-3345AC030017}"/>
    <cellStyle name="Comma 12 2 3 8 2" xfId="17032" xr:uid="{A8CCC252-3774-4DB3-B467-15DA8305CFB7}"/>
    <cellStyle name="Comma 12 2 3 9" xfId="11428" xr:uid="{A17B761F-84BB-4BA8-8421-5E05229DBCE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3" xfId="16254" xr:uid="{F79A4B18-331C-4915-9142-0EBC82495354}"/>
    <cellStyle name="Comma 12 2 4 2 2 3" xfId="7840" xr:uid="{8CD6C1A1-A4F4-4660-A4CE-B2D28292DFA2}"/>
    <cellStyle name="Comma 12 2 4 2 2 3 2" xfId="19068" xr:uid="{5A5BABA0-A841-4E3F-8708-7861F3149B06}"/>
    <cellStyle name="Comma 12 2 4 2 2 4" xfId="13465" xr:uid="{D665AA00-103B-422B-969C-68AF48FC96E5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3" xfId="15174" xr:uid="{12CB1EDE-93A4-44AE-8993-094BA7F65782}"/>
    <cellStyle name="Comma 12 2 4 2 4" xfId="6760" xr:uid="{377C575B-6222-49E5-900A-AD187927540E}"/>
    <cellStyle name="Comma 12 2 4 2 4 2" xfId="17988" xr:uid="{D8CD794A-1E3A-4162-AF8C-D6230C3DCD5C}"/>
    <cellStyle name="Comma 12 2 4 2 5" xfId="12385" xr:uid="{6A7CB9B0-8F04-47ED-8669-E8B1946137D2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3" xfId="15716" xr:uid="{ED9C2E10-CD4C-4F04-93EB-B868A80695FD}"/>
    <cellStyle name="Comma 12 2 4 3 3" xfId="7302" xr:uid="{B6D23D27-C18C-46B8-91B0-626D1080C7C4}"/>
    <cellStyle name="Comma 12 2 4 3 3 2" xfId="18530" xr:uid="{F8BD3D34-84CB-4661-9E5C-4F3CF417E964}"/>
    <cellStyle name="Comma 12 2 4 3 4" xfId="12927" xr:uid="{3383494E-89D7-4B10-A75D-5061B4402938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3" xfId="14636" xr:uid="{9CA98CF3-36F7-425C-B0C7-1FEFB1C730E4}"/>
    <cellStyle name="Comma 12 2 4 5" xfId="6222" xr:uid="{6E9AE232-FBF2-4D30-849B-FF165590A547}"/>
    <cellStyle name="Comma 12 2 4 5 2" xfId="17450" xr:uid="{77EDBE56-A2A8-4A5A-83F9-7C4A3E73CE95}"/>
    <cellStyle name="Comma 12 2 4 6" xfId="11847" xr:uid="{E9ED0C25-F7D9-4970-AF75-BAD910861EBE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3" xfId="15987" xr:uid="{0C4E012D-1EDB-48AE-9C19-2CFA3B42131A}"/>
    <cellStyle name="Comma 12 2 5 2 3" xfId="7573" xr:uid="{197245C9-2A93-430A-9DC1-A2EF37163561}"/>
    <cellStyle name="Comma 12 2 5 2 3 2" xfId="18801" xr:uid="{F4B995D1-9CC2-4286-9279-21B9224EF2BC}"/>
    <cellStyle name="Comma 12 2 5 2 4" xfId="13198" xr:uid="{4A163151-EBFD-49BB-8268-439CA5605B11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3" xfId="14907" xr:uid="{B3F7B025-68F5-4F9E-9377-0F60AD6D99BF}"/>
    <cellStyle name="Comma 12 2 5 4" xfId="6493" xr:uid="{9BF6AF40-3116-48BF-B6D1-B5A232954A59}"/>
    <cellStyle name="Comma 12 2 5 4 2" xfId="17721" xr:uid="{957D70C9-F7D5-4175-A287-AC336E0DEDA7}"/>
    <cellStyle name="Comma 12 2 5 5" xfId="12118" xr:uid="{0898FC1D-189B-4961-B9BB-1317345F744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3" xfId="15449" xr:uid="{2BB76764-3228-4F26-9EFF-6EC5854FF57C}"/>
    <cellStyle name="Comma 12 2 6 3" xfId="7035" xr:uid="{02095E4F-0BB9-4737-8515-EF8DF8CE3B81}"/>
    <cellStyle name="Comma 12 2 6 3 2" xfId="18263" xr:uid="{2575BA70-6125-4089-B646-A8EDB950EA8B}"/>
    <cellStyle name="Comma 12 2 6 4" xfId="12660" xr:uid="{12D684FC-FED2-4449-81C3-29E7B2292934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3" xfId="16530" xr:uid="{6459878D-8E65-4C53-86A6-D85F3542C924}"/>
    <cellStyle name="Comma 12 2 7 3" xfId="8116" xr:uid="{E511FD7C-0291-4806-8553-69E3013B8215}"/>
    <cellStyle name="Comma 12 2 7 3 2" xfId="19344" xr:uid="{44047B98-8A51-42C1-8E91-CD6F1BBCC8D8}"/>
    <cellStyle name="Comma 12 2 7 4" xfId="13741" xr:uid="{B62E7A43-F24E-469F-A0FF-5412A816C6C6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3" xfId="14369" xr:uid="{E8B946C6-2E8C-4DF9-BFFB-33EFDA9E8AA3}"/>
    <cellStyle name="Comma 12 2 8 3" xfId="5955" xr:uid="{4111D8CE-8EC0-4846-B9E5-41BE71171C1D}"/>
    <cellStyle name="Comma 12 2 8 3 2" xfId="17183" xr:uid="{252C03CC-49D4-4BBA-A16A-5991E2658DC3}"/>
    <cellStyle name="Comma 12 2 8 4" xfId="11580" xr:uid="{A49FD907-9508-484D-B1CA-65BB90628EC4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3" xfId="14093" xr:uid="{7521848A-407F-42BE-8CC0-29DE0FA563BE}"/>
    <cellStyle name="Comma 12 3" xfId="102" xr:uid="{00000000-0005-0000-0000-000015020000}"/>
    <cellStyle name="Comma 12 3 10" xfId="11334" xr:uid="{3E89BEA1-2045-4540-B746-F36C423815AF}"/>
    <cellStyle name="Comma 12 3 2" xfId="228" xr:uid="{00000000-0005-0000-0000-000016020000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3" xfId="16410" xr:uid="{5A6B1161-2D14-418E-B9A5-BC3F9AD2DB4F}"/>
    <cellStyle name="Comma 12 3 2 2 2 2 3" xfId="7996" xr:uid="{60E38564-DD47-4658-8E21-0631F2B71F35}"/>
    <cellStyle name="Comma 12 3 2 2 2 2 3 2" xfId="19224" xr:uid="{BAD6A653-83BA-42DF-BFF9-BD72EB1E2802}"/>
    <cellStyle name="Comma 12 3 2 2 2 2 4" xfId="13621" xr:uid="{5B1F9675-5C46-4D76-96AB-D5FF922D9772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3" xfId="15330" xr:uid="{DAE874FF-9D84-46D7-B867-0967329648BA}"/>
    <cellStyle name="Comma 12 3 2 2 2 4" xfId="6916" xr:uid="{886F2785-EAC2-437E-9B22-22EC33ED11B0}"/>
    <cellStyle name="Comma 12 3 2 2 2 4 2" xfId="18144" xr:uid="{C8968E25-DF79-4F21-A32A-A017F1327814}"/>
    <cellStyle name="Comma 12 3 2 2 2 5" xfId="12541" xr:uid="{E11FB9B2-8795-4A6B-83C6-1F1D016CB7E7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3" xfId="15872" xr:uid="{1689D866-9369-45D6-BF10-16922E2E2726}"/>
    <cellStyle name="Comma 12 3 2 2 3 3" xfId="7458" xr:uid="{FC948C51-E826-46E0-A6DC-C868239D809B}"/>
    <cellStyle name="Comma 12 3 2 2 3 3 2" xfId="18686" xr:uid="{09C110CC-C2B6-4CBC-A597-EBD1902C30AD}"/>
    <cellStyle name="Comma 12 3 2 2 3 4" xfId="13083" xr:uid="{C9E04603-952D-4B43-B0AF-02603A437C73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3" xfId="14792" xr:uid="{CD2683CB-CCD0-495F-81F1-CC838BCADB71}"/>
    <cellStyle name="Comma 12 3 2 2 5" xfId="6378" xr:uid="{E6760D35-A473-4898-9A91-F870A99F12FC}"/>
    <cellStyle name="Comma 12 3 2 2 5 2" xfId="17606" xr:uid="{C051906C-6ACC-4A73-A223-050F4F74F3C9}"/>
    <cellStyle name="Comma 12 3 2 2 6" xfId="12003" xr:uid="{6361D371-2CAA-47A9-AE2E-37639177412B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3" xfId="16143" xr:uid="{D9BBBE05-2656-48DF-AD89-6DBDE6411CEB}"/>
    <cellStyle name="Comma 12 3 2 3 2 3" xfId="7729" xr:uid="{CFB7CD9B-52AE-4E90-8618-07A7087B43E6}"/>
    <cellStyle name="Comma 12 3 2 3 2 3 2" xfId="18957" xr:uid="{5A896C70-A974-4039-8BBF-94479D62BA55}"/>
    <cellStyle name="Comma 12 3 2 3 2 4" xfId="13354" xr:uid="{229C388F-3BD2-4439-B2A8-8F814842182E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3" xfId="15063" xr:uid="{49887B10-885D-4241-92DF-ADF397A6C95B}"/>
    <cellStyle name="Comma 12 3 2 3 4" xfId="6649" xr:uid="{0A7B5FA1-D951-4F30-B3A1-349E7DB2FAFE}"/>
    <cellStyle name="Comma 12 3 2 3 4 2" xfId="17877" xr:uid="{F2EE50A2-BFDC-4B0E-85CC-73ED4E4B50AE}"/>
    <cellStyle name="Comma 12 3 2 3 5" xfId="12274" xr:uid="{A9FA1A25-8CA9-4361-B00A-3E7A922DC7E0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3" xfId="15605" xr:uid="{30257BB8-8DA4-42C6-AB1D-B3F4EAA9AAB9}"/>
    <cellStyle name="Comma 12 3 2 4 3" xfId="7191" xr:uid="{259918B7-1478-4446-BB33-D938C12C81D9}"/>
    <cellStyle name="Comma 12 3 2 4 3 2" xfId="18419" xr:uid="{FBDF30D2-59E3-465C-B65D-496E448B777E}"/>
    <cellStyle name="Comma 12 3 2 4 4" xfId="12816" xr:uid="{AF9EF748-9852-49B7-8D8F-E9FA9CCB1C7B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3" xfId="16686" xr:uid="{72B556A0-E677-4A80-9E51-7A6C52ECDCC3}"/>
    <cellStyle name="Comma 12 3 2 5 3" xfId="8272" xr:uid="{7C97D275-A8B8-48DF-83FC-B64A3A7EF809}"/>
    <cellStyle name="Comma 12 3 2 5 3 2" xfId="19500" xr:uid="{80A4FF84-13DF-4A11-B331-A233C95E823B}"/>
    <cellStyle name="Comma 12 3 2 5 4" xfId="13897" xr:uid="{6F3B99CA-882A-44DF-A6E2-B9B7E70A70FF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3" xfId="14525" xr:uid="{B59AA6C7-9141-4BC8-BE11-10C8BE081E87}"/>
    <cellStyle name="Comma 12 3 2 6 3" xfId="6111" xr:uid="{268877DA-4C66-4328-9AB4-478546E98E1D}"/>
    <cellStyle name="Comma 12 3 2 6 3 2" xfId="17339" xr:uid="{C110DA06-1648-4B56-B259-F1CDB86EE9E1}"/>
    <cellStyle name="Comma 12 3 2 6 4" xfId="11736" xr:uid="{949145C1-EFB3-4221-A9BB-96CA5FEF14B9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3" xfId="14249" xr:uid="{3562D806-38D7-4783-B0FE-D32107F0B729}"/>
    <cellStyle name="Comma 12 3 2 8" xfId="5836" xr:uid="{171160F9-272F-4271-B10E-0A36C917410C}"/>
    <cellStyle name="Comma 12 3 2 8 2" xfId="17064" xr:uid="{AA6E4506-17E5-4A85-A7A9-37B898DB79CB}"/>
    <cellStyle name="Comma 12 3 2 9" xfId="11460" xr:uid="{2911CC36-5585-4A8A-9E19-BDC78FF974AE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3" xfId="16284" xr:uid="{1B040B53-0E4F-4ABB-8C59-36E25B35F62D}"/>
    <cellStyle name="Comma 12 3 3 2 2 3" xfId="7870" xr:uid="{B17B3442-B92A-4AD7-8CDE-B8096C372D24}"/>
    <cellStyle name="Comma 12 3 3 2 2 3 2" xfId="19098" xr:uid="{8E8EC4B9-DC9D-4C81-9158-49D81E0BCDC9}"/>
    <cellStyle name="Comma 12 3 3 2 2 4" xfId="13495" xr:uid="{421A673D-7BE1-4925-9E1A-AB4967525346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3" xfId="15204" xr:uid="{38E7AB38-9C3E-4C65-AA51-1366EDEAD658}"/>
    <cellStyle name="Comma 12 3 3 2 4" xfId="6790" xr:uid="{F51C4491-2D90-4569-B68F-B5DEB97922F4}"/>
    <cellStyle name="Comma 12 3 3 2 4 2" xfId="18018" xr:uid="{F112DE4B-DDE4-4577-9931-32B747784DE8}"/>
    <cellStyle name="Comma 12 3 3 2 5" xfId="12415" xr:uid="{CA639859-FCC1-45E0-8A0F-6913EE302973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3" xfId="15746" xr:uid="{F5A3ABAE-2BB2-440A-A167-EFEAB7360E14}"/>
    <cellStyle name="Comma 12 3 3 3 3" xfId="7332" xr:uid="{6756CA62-B9D1-4B61-AFC3-494FADEAB693}"/>
    <cellStyle name="Comma 12 3 3 3 3 2" xfId="18560" xr:uid="{783D7207-586A-4CF8-8E64-D1E6674C604E}"/>
    <cellStyle name="Comma 12 3 3 3 4" xfId="12957" xr:uid="{71724117-7572-4B0B-B3A9-B71BD98E65EA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3" xfId="14666" xr:uid="{D0C2F81C-4EB8-40C2-97FC-A78A632D9085}"/>
    <cellStyle name="Comma 12 3 3 5" xfId="6252" xr:uid="{2DBF891A-DE01-4CDC-AC59-7006BC4198CB}"/>
    <cellStyle name="Comma 12 3 3 5 2" xfId="17480" xr:uid="{C40497F2-A70E-4AA2-A69B-7FCF88606B10}"/>
    <cellStyle name="Comma 12 3 3 6" xfId="11877" xr:uid="{AB43E6D6-1E1A-488E-A8AD-31BB064D3217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3" xfId="16017" xr:uid="{9BADA2D3-3C90-444A-9C6B-5AB08966B001}"/>
    <cellStyle name="Comma 12 3 4 2 3" xfId="7603" xr:uid="{CF5929BA-B650-4ACA-A5E1-8B74F1C5B237}"/>
    <cellStyle name="Comma 12 3 4 2 3 2" xfId="18831" xr:uid="{A23045B2-531D-4C54-849A-BBA12AF3C43C}"/>
    <cellStyle name="Comma 12 3 4 2 4" xfId="13228" xr:uid="{9BF1A9F2-1BD0-4741-B0D2-104788803D55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3" xfId="14937" xr:uid="{66074C29-B6EB-4C9F-8760-8C1B75925B57}"/>
    <cellStyle name="Comma 12 3 4 4" xfId="6523" xr:uid="{080A9A18-893B-4866-9EF3-16B9B0DD44E4}"/>
    <cellStyle name="Comma 12 3 4 4 2" xfId="17751" xr:uid="{FE140717-7649-4803-BE4B-C46AE901CA43}"/>
    <cellStyle name="Comma 12 3 4 5" xfId="12148" xr:uid="{E502AB80-19B3-4721-9A70-39B773503824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3" xfId="15479" xr:uid="{91E397FE-5010-480A-9FDE-79FE02024EFF}"/>
    <cellStyle name="Comma 12 3 5 3" xfId="7065" xr:uid="{AF412980-F6A6-43DB-A911-B422DE6D8DF1}"/>
    <cellStyle name="Comma 12 3 5 3 2" xfId="18293" xr:uid="{464B3BA7-C871-418F-A2DD-4E01DF34ABFE}"/>
    <cellStyle name="Comma 12 3 5 4" xfId="12690" xr:uid="{59D19599-87A2-4706-B195-FC35BAC79813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3" xfId="16560" xr:uid="{5778A26A-4BA1-4F7D-9493-8E32CE8E8092}"/>
    <cellStyle name="Comma 12 3 6 3" xfId="8146" xr:uid="{1E9DBF00-0CEF-484B-9932-56FA409DBC4D}"/>
    <cellStyle name="Comma 12 3 6 3 2" xfId="19374" xr:uid="{AEC71538-E482-4379-B46C-0ECBC1D66E3C}"/>
    <cellStyle name="Comma 12 3 6 4" xfId="13771" xr:uid="{429EABB2-D1EC-4EAF-84B0-7A402C287E0E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3" xfId="14399" xr:uid="{4D4E84D0-2ECC-4EC7-93D3-23E593DF751E}"/>
    <cellStyle name="Comma 12 3 7 3" xfId="5985" xr:uid="{9E36A1EF-8E96-4868-81CE-91BF19272D4C}"/>
    <cellStyle name="Comma 12 3 7 3 2" xfId="17213" xr:uid="{FBA35F7A-ECFC-4B91-BBA8-4BC0A18F87F0}"/>
    <cellStyle name="Comma 12 3 7 4" xfId="11610" xr:uid="{C1A99149-FFC7-43B3-9875-66C82C49158D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3" xfId="14123" xr:uid="{E634DC55-011A-4F13-918C-3046C1413C26}"/>
    <cellStyle name="Comma 12 3 9" xfId="5710" xr:uid="{3D585F9A-9768-440E-B66B-96B45C95BEC3}"/>
    <cellStyle name="Comma 12 3 9 2" xfId="16938" xr:uid="{98397C69-7C15-4AD5-9883-8E9EE0335BA0}"/>
    <cellStyle name="Comma 12 4" xfId="164" xr:uid="{00000000-0005-0000-0000-000029020000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3" xfId="16346" xr:uid="{C579908E-C26A-4006-9A6E-D33405BAF42D}"/>
    <cellStyle name="Comma 12 4 2 2 2 3" xfId="7932" xr:uid="{EA718931-9BC0-4F99-B9CC-4FDD84BCBBF0}"/>
    <cellStyle name="Comma 12 4 2 2 2 3 2" xfId="19160" xr:uid="{F7A01E68-F4C5-41A3-874E-E38F870F1AB5}"/>
    <cellStyle name="Comma 12 4 2 2 2 4" xfId="13557" xr:uid="{F30EB2E8-B81D-43D8-8F16-E834858293B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3" xfId="15266" xr:uid="{07EF575A-66AD-4FDC-8FA7-41DC5E33FCF2}"/>
    <cellStyle name="Comma 12 4 2 2 4" xfId="6852" xr:uid="{10E9BB90-9C9C-41A0-9380-EF7F6ABB4868}"/>
    <cellStyle name="Comma 12 4 2 2 4 2" xfId="18080" xr:uid="{9FE851A1-72EE-4B93-8818-5C48EEC7F11B}"/>
    <cellStyle name="Comma 12 4 2 2 5" xfId="12477" xr:uid="{49140F0C-4145-4688-A1CD-B053809B1038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3" xfId="15808" xr:uid="{EB279C84-022E-4FC5-A906-C14D6C7890E0}"/>
    <cellStyle name="Comma 12 4 2 3 3" xfId="7394" xr:uid="{6C9AB201-CD9E-4BEB-8CF3-A9D72223807B}"/>
    <cellStyle name="Comma 12 4 2 3 3 2" xfId="18622" xr:uid="{0D384068-BC38-44B5-BDF9-33BE21584F66}"/>
    <cellStyle name="Comma 12 4 2 3 4" xfId="13019" xr:uid="{C62B07EA-E060-464A-8B7C-969ECC7CC947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3" xfId="14728" xr:uid="{73309927-327E-4478-A075-B9D4F80C5415}"/>
    <cellStyle name="Comma 12 4 2 5" xfId="6314" xr:uid="{CE999438-DDE0-42E8-9CB2-700EC392C39D}"/>
    <cellStyle name="Comma 12 4 2 5 2" xfId="17542" xr:uid="{75175CA9-50E1-4C42-924C-E6462C664C23}"/>
    <cellStyle name="Comma 12 4 2 6" xfId="11939" xr:uid="{523FF38E-6302-40D9-8C87-AF64F64874C7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3" xfId="16079" xr:uid="{70382E55-D411-420B-8509-C1FE557D35EB}"/>
    <cellStyle name="Comma 12 4 3 2 3" xfId="7665" xr:uid="{7B8D4BFC-1FE7-4CE5-9D86-9897C935D3D4}"/>
    <cellStyle name="Comma 12 4 3 2 3 2" xfId="18893" xr:uid="{E15A7760-21B6-4970-989C-7C0C6B19F861}"/>
    <cellStyle name="Comma 12 4 3 2 4" xfId="13290" xr:uid="{CCD107AC-50AB-4BD2-BD55-713660580585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3" xfId="14999" xr:uid="{DD496340-5B26-4268-A3BA-C21874D9D1A9}"/>
    <cellStyle name="Comma 12 4 3 4" xfId="6585" xr:uid="{BB2330D9-DF35-414C-B83C-6B3390E868F1}"/>
    <cellStyle name="Comma 12 4 3 4 2" xfId="17813" xr:uid="{B2AAFFD9-6BB8-429D-871E-CAA75E6AE045}"/>
    <cellStyle name="Comma 12 4 3 5" xfId="12210" xr:uid="{B16098EA-A41D-4269-BBD0-F1D092E84DB4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3" xfId="15541" xr:uid="{B9C9F6CD-D837-43AD-AA45-4FA1B8339D64}"/>
    <cellStyle name="Comma 12 4 4 3" xfId="7127" xr:uid="{91907F66-94B5-437A-B0F2-4AF1A6C03732}"/>
    <cellStyle name="Comma 12 4 4 3 2" xfId="18355" xr:uid="{0B4ABA37-8E53-4DC5-91DA-BB13804E2B16}"/>
    <cellStyle name="Comma 12 4 4 4" xfId="12752" xr:uid="{027D7712-48DF-49C6-B16B-2911161F563C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3" xfId="16622" xr:uid="{4259E1CF-941B-45D1-A10D-FD3B3A4DC654}"/>
    <cellStyle name="Comma 12 4 5 3" xfId="8208" xr:uid="{E730B1BE-8FC7-4AA3-9398-501A61CBB85B}"/>
    <cellStyle name="Comma 12 4 5 3 2" xfId="19436" xr:uid="{93A2FD9D-490C-432F-84C3-56DB0F9A2CF3}"/>
    <cellStyle name="Comma 12 4 5 4" xfId="13833" xr:uid="{E67B5DF0-03A3-4FD5-B63A-781529E42E6B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3" xfId="14461" xr:uid="{67CE6938-7513-43EE-90D7-AF50B0514368}"/>
    <cellStyle name="Comma 12 4 6 3" xfId="6047" xr:uid="{FAF1E749-0719-464D-8308-D972CC88AA5B}"/>
    <cellStyle name="Comma 12 4 6 3 2" xfId="17275" xr:uid="{FFBB4C14-0410-4BC9-A6C5-94FA625B1D06}"/>
    <cellStyle name="Comma 12 4 6 4" xfId="11672" xr:uid="{5166F635-51C0-457B-ACEB-A533D9D8A49A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3" xfId="14185" xr:uid="{11C60F0C-A117-48A7-85CB-CD113C9BBB71}"/>
    <cellStyle name="Comma 12 4 8" xfId="5772" xr:uid="{0402F66D-D7A0-48A8-AEFB-7393FB4E91C1}"/>
    <cellStyle name="Comma 12 4 8 2" xfId="17000" xr:uid="{546E2AAD-DC2F-40E7-94B2-D214A3E47B70}"/>
    <cellStyle name="Comma 12 4 9" xfId="11396" xr:uid="{1B97917A-2A2F-4132-B59F-33E1067241B3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3" xfId="16202" xr:uid="{02048CFB-901B-4C91-919F-4E9197238DCF}"/>
    <cellStyle name="Comma 12 5 2 2 3" xfId="7788" xr:uid="{17059C44-ABC3-476C-96A5-50484ADC02E2}"/>
    <cellStyle name="Comma 12 5 2 2 3 2" xfId="19016" xr:uid="{6F74A867-9B4F-4ADC-BF46-3AA0B34F18CC}"/>
    <cellStyle name="Comma 12 5 2 2 4" xfId="13413" xr:uid="{BD0A13B0-2D93-4DAF-9B75-C9CD244559F3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3" xfId="15122" xr:uid="{FAD2DEF3-61B2-41C3-9980-5D1234E39890}"/>
    <cellStyle name="Comma 12 5 2 4" xfId="6708" xr:uid="{C5E1C795-B85D-490B-8BD2-D112EFB4ED9C}"/>
    <cellStyle name="Comma 12 5 2 4 2" xfId="17936" xr:uid="{42E844BA-2539-406E-85DD-78A476F7081C}"/>
    <cellStyle name="Comma 12 5 2 5" xfId="12333" xr:uid="{B9398E70-C484-4651-A2CE-4E7E186CBFA3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3" xfId="15664" xr:uid="{F8B5EB3E-E8A0-4AB3-ADAC-9CF5D3FA9527}"/>
    <cellStyle name="Comma 12 5 3 3" xfId="7250" xr:uid="{EFD4A497-5464-41B5-90D3-18DEAE61A3FC}"/>
    <cellStyle name="Comma 12 5 3 3 2" xfId="18478" xr:uid="{89F35C74-5A28-4E9F-9A5E-2757C8952624}"/>
    <cellStyle name="Comma 12 5 3 4" xfId="12875" xr:uid="{690A63AB-7D4E-435E-BF75-FCE703F48AF2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3" xfId="14584" xr:uid="{E5C2EEBA-7359-41C9-91B6-3BAD9EAC33B4}"/>
    <cellStyle name="Comma 12 5 5" xfId="6170" xr:uid="{2C65246E-DDB5-4847-958C-0B0DF81D61FD}"/>
    <cellStyle name="Comma 12 5 5 2" xfId="17398" xr:uid="{E42A49B1-52AB-46E1-BFA1-578CDA57B486}"/>
    <cellStyle name="Comma 12 5 6" xfId="11795" xr:uid="{5CC9B802-9240-4A8B-BAEE-F10B9EC3872F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3" xfId="15935" xr:uid="{F1C8FA9B-3328-46E2-AEA9-A56862B1360E}"/>
    <cellStyle name="Comma 12 6 2 3" xfId="7521" xr:uid="{DA664D32-AC7F-44D5-9E71-F50E831E5916}"/>
    <cellStyle name="Comma 12 6 2 3 2" xfId="18749" xr:uid="{A0C927A3-5A71-4659-916E-FDCEEA330C81}"/>
    <cellStyle name="Comma 12 6 2 4" xfId="13146" xr:uid="{96244246-E079-486F-84AD-87B230365056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3" xfId="14855" xr:uid="{A8E92E6B-3C5F-46D0-B812-E310D8A7D420}"/>
    <cellStyle name="Comma 12 6 4" xfId="6441" xr:uid="{51D22006-FE68-4FD0-AB58-2C0BBC875681}"/>
    <cellStyle name="Comma 12 6 4 2" xfId="17669" xr:uid="{C22F073D-33BB-4F32-B544-71B2194676D7}"/>
    <cellStyle name="Comma 12 6 5" xfId="12066" xr:uid="{BF9B045F-CD11-4463-B886-593BA127E523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3" xfId="15397" xr:uid="{B48E4F82-8C85-441D-8351-DA973AECFC3B}"/>
    <cellStyle name="Comma 12 7 3" xfId="6983" xr:uid="{7503D0A0-E7B5-48E3-A576-A8930E033766}"/>
    <cellStyle name="Comma 12 7 3 2" xfId="18211" xr:uid="{B26FB250-D770-4E4A-AFC7-A7AFCFD7AD9E}"/>
    <cellStyle name="Comma 12 7 4" xfId="12608" xr:uid="{7DECF5E1-80C3-4BE5-8629-B41E7BAF7D95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3" xfId="16478" xr:uid="{8C1A596C-71C9-4D3F-899D-9CB4D3C12358}"/>
    <cellStyle name="Comma 12 8 3" xfId="8064" xr:uid="{CAEC61A2-E853-4C29-AB28-5DB7DD135553}"/>
    <cellStyle name="Comma 12 8 3 2" xfId="19292" xr:uid="{2E5BBB9F-3B37-434C-AC18-F3FA89A0446D}"/>
    <cellStyle name="Comma 12 8 4" xfId="13689" xr:uid="{48819C04-778E-4507-8A72-21CE29607D29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3" xfId="14317" xr:uid="{9A64D693-6041-4FFD-BAEC-EDE5C0B6695D}"/>
    <cellStyle name="Comma 12 9 3" xfId="5903" xr:uid="{EAE16D1F-7C55-4AD3-95FF-28D4061CDA42}"/>
    <cellStyle name="Comma 12 9 3 2" xfId="17131" xr:uid="{AD18C91A-B32C-4DAE-BF5D-12D8E47EA56F}"/>
    <cellStyle name="Comma 12 9 4" xfId="11528" xr:uid="{00CF58C1-28C8-4FAB-8BD3-04BE57F052C4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3" xfId="16846" xr:uid="{971B6C1A-1E85-4613-A8FC-1FFDFF39C2F8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3" xfId="16849" xr:uid="{0585CC35-9329-4C4C-BE8E-46FC79445501}"/>
    <cellStyle name="Comma 121 3" xfId="11223" xr:uid="{5E3496C6-D4AA-4416-8172-A6AAED4A578A}"/>
    <cellStyle name="Comma 121 3 2" xfId="22451" xr:uid="{36FA5FF7-EA97-492B-8ADE-F4D5BB90EEFD}"/>
    <cellStyle name="Comma 121 4" xfId="16848" xr:uid="{8ECAAEA2-7D1D-468E-AFF5-513B693FF6AD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3" xfId="16850" xr:uid="{09AEF50E-0279-4A65-B00A-32598CFB2344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3" xfId="16851" xr:uid="{9526033B-391D-4A6E-B822-3ADA92ABC5E3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3" xfId="16852" xr:uid="{C0A886FC-8F6F-43E8-9DDE-12A791D87F10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3" xfId="16853" xr:uid="{0EA0852F-21F0-4D14-B7E9-3DD1FE4DCF3D}"/>
    <cellStyle name="Comma 126" xfId="5626" xr:uid="{42F9073B-C604-4790-98B4-88053D527396}"/>
    <cellStyle name="Comma 126 2" xfId="16854" xr:uid="{AE1D3AED-7708-45C1-BE92-39E07A391372}"/>
    <cellStyle name="Comma 127" xfId="11231" xr:uid="{1BA952C3-92F7-4BD7-B865-0D024D39A5C7}"/>
    <cellStyle name="Comma 127 2" xfId="22459" xr:uid="{36246E0C-9E04-4F3D-90BC-42FD4F69A36F}"/>
    <cellStyle name="Comma 128" xfId="11229" xr:uid="{7ADCDAF4-AF1F-4E46-9B2B-F8DBDD65D124}"/>
    <cellStyle name="Comma 128 2" xfId="22457" xr:uid="{5FF64858-7AB8-4473-8D60-ADF89448BA2B}"/>
    <cellStyle name="Comma 129" xfId="11230" xr:uid="{00DA6BBB-9F70-411C-A8C6-42425351CE86}"/>
    <cellStyle name="Comma 129 2" xfId="22458" xr:uid="{1F5090AB-2551-43D5-AA94-CCC4ADAE4EED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3" xfId="14046" xr:uid="{E84268F9-161A-4B61-AFDD-0A7100039072}"/>
    <cellStyle name="Comma 13 11" xfId="5633" xr:uid="{B70047FE-CABC-41B3-A75F-C111C0794FDB}"/>
    <cellStyle name="Comma 13 11 2" xfId="16861" xr:uid="{FAD2A844-99F4-4396-AB4B-BDC2E39BD493}"/>
    <cellStyle name="Comma 13 12" xfId="11257" xr:uid="{EB188394-DA97-4DBF-9ABE-86381B804664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1" xfId="11318" xr:uid="{8B94719D-7FF4-4CCD-B307-846C2FF3ECBD}"/>
    <cellStyle name="Comma 13 2 2" xfId="148" xr:uid="{00000000-0005-0000-0000-00003E020000}"/>
    <cellStyle name="Comma 13 2 2 10" xfId="11380" xr:uid="{0DD3F0DB-D729-44E5-8943-335D60739364}"/>
    <cellStyle name="Comma 13 2 2 2" xfId="275" xr:uid="{00000000-0005-0000-0000-00003F020000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3" xfId="16457" xr:uid="{93A2D9B6-E244-4FFF-9650-90219D2830B2}"/>
    <cellStyle name="Comma 13 2 2 2 2 2 2 3" xfId="8043" xr:uid="{97176695-DD9C-48F5-9765-749534E5AEDF}"/>
    <cellStyle name="Comma 13 2 2 2 2 2 2 3 2" xfId="19271" xr:uid="{5F251412-2229-4B97-9011-AD86068241EC}"/>
    <cellStyle name="Comma 13 2 2 2 2 2 2 4" xfId="13668" xr:uid="{970D4D57-EAD7-4B52-99EF-5576772E4CF9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3" xfId="15377" xr:uid="{79E8E2B3-8D23-4F72-819E-1785AF5F2DCF}"/>
    <cellStyle name="Comma 13 2 2 2 2 2 4" xfId="6963" xr:uid="{05C885D9-DAF5-478F-9C77-0D7420C11128}"/>
    <cellStyle name="Comma 13 2 2 2 2 2 4 2" xfId="18191" xr:uid="{ABB865A0-A697-4363-AAE7-E0ECF182BD8E}"/>
    <cellStyle name="Comma 13 2 2 2 2 2 5" xfId="12588" xr:uid="{79F9B7CE-B6D0-4A38-A2D0-17EF4CD21A3A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3" xfId="15919" xr:uid="{12C848B3-1F1E-49BA-818E-E24214014BE3}"/>
    <cellStyle name="Comma 13 2 2 2 2 3 3" xfId="7505" xr:uid="{AEAB12F7-8EF6-4BD6-BD8E-C170C344013A}"/>
    <cellStyle name="Comma 13 2 2 2 2 3 3 2" xfId="18733" xr:uid="{15542428-6F5B-46A5-8D4F-0939D08DD370}"/>
    <cellStyle name="Comma 13 2 2 2 2 3 4" xfId="13130" xr:uid="{45B2B35E-6FD0-4433-B6C4-5D9EECB17437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3" xfId="14839" xr:uid="{A7DE8124-3BF4-428C-9078-FD300DA6F422}"/>
    <cellStyle name="Comma 13 2 2 2 2 5" xfId="6425" xr:uid="{FE17846A-7924-469C-B3C6-1A92A62BD398}"/>
    <cellStyle name="Comma 13 2 2 2 2 5 2" xfId="17653" xr:uid="{280AF48C-55A9-41DF-8F6F-6BAF37367F6E}"/>
    <cellStyle name="Comma 13 2 2 2 2 6" xfId="12050" xr:uid="{46FC9ACD-6832-4A56-9676-D5B84DA0A316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3" xfId="16190" xr:uid="{1148C9D4-6AC6-41CA-A02B-3B826217F06B}"/>
    <cellStyle name="Comma 13 2 2 2 3 2 3" xfId="7776" xr:uid="{2C295F1D-FFAC-4A5A-9250-5C194FDD2BCC}"/>
    <cellStyle name="Comma 13 2 2 2 3 2 3 2" xfId="19004" xr:uid="{025A5758-391C-49D1-AB31-570613D22A1A}"/>
    <cellStyle name="Comma 13 2 2 2 3 2 4" xfId="13401" xr:uid="{6655E88C-8AE6-456C-88B5-8DE6D37CF41B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3" xfId="15110" xr:uid="{22899FA1-EB21-402F-88AE-1FF22F6AA26F}"/>
    <cellStyle name="Comma 13 2 2 2 3 4" xfId="6696" xr:uid="{B855389D-1C63-46DA-A31D-9B039BE24656}"/>
    <cellStyle name="Comma 13 2 2 2 3 4 2" xfId="17924" xr:uid="{96EA09C2-A31D-4E4A-BBD4-DF8F3A102156}"/>
    <cellStyle name="Comma 13 2 2 2 3 5" xfId="12321" xr:uid="{9C79348A-C5F7-4C97-8335-6B8DF0857872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3" xfId="15652" xr:uid="{6A2B24FA-2CCD-4FAF-B73C-DC8BAC8E51E3}"/>
    <cellStyle name="Comma 13 2 2 2 4 3" xfId="7238" xr:uid="{708A95E6-8A95-4C8F-9EE6-3D0C58639723}"/>
    <cellStyle name="Comma 13 2 2 2 4 3 2" xfId="18466" xr:uid="{8B039FC6-AD3C-49AF-A71B-C5F8E019B0A1}"/>
    <cellStyle name="Comma 13 2 2 2 4 4" xfId="12863" xr:uid="{A3A5515C-BA25-4F80-83B5-6A1AEC273471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3" xfId="16733" xr:uid="{07AC47A3-7184-4072-A6EC-C6DEFC52A9A4}"/>
    <cellStyle name="Comma 13 2 2 2 5 3" xfId="8319" xr:uid="{B3D3AA60-088A-4EE0-AC6B-45EBAD7D68A2}"/>
    <cellStyle name="Comma 13 2 2 2 5 3 2" xfId="19547" xr:uid="{0CFB8F36-B394-4C05-B2FB-D560181D9FFF}"/>
    <cellStyle name="Comma 13 2 2 2 5 4" xfId="13944" xr:uid="{50F809BD-9585-4B81-80A5-AD2BCCECC738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3" xfId="14572" xr:uid="{58288348-2EBE-400D-B7DF-326418C48789}"/>
    <cellStyle name="Comma 13 2 2 2 6 3" xfId="6158" xr:uid="{35256195-82AA-4E31-9C20-2837B6032518}"/>
    <cellStyle name="Comma 13 2 2 2 6 3 2" xfId="17386" xr:uid="{86C51398-A61A-4986-8488-31F806A5F7C1}"/>
    <cellStyle name="Comma 13 2 2 2 6 4" xfId="11783" xr:uid="{A433A472-F031-4BCC-B026-7E52B3F49659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3" xfId="14296" xr:uid="{808884AF-0D98-45DE-BEF8-AEC291DBE991}"/>
    <cellStyle name="Comma 13 2 2 2 8" xfId="5883" xr:uid="{F53C2134-9F01-4CAE-9DA4-B364B9B60CE1}"/>
    <cellStyle name="Comma 13 2 2 2 8 2" xfId="17111" xr:uid="{3BED1D01-FC52-4841-B056-076044B69A81}"/>
    <cellStyle name="Comma 13 2 2 2 9" xfId="11507" xr:uid="{8A952B08-4742-4BCD-8A8D-9CDE445ECF4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3" xfId="16330" xr:uid="{289AEB6F-6CB7-4078-B8B1-CA0F4D785BA7}"/>
    <cellStyle name="Comma 13 2 2 3 2 2 3" xfId="7916" xr:uid="{A0C1F4EB-FC39-40A0-B43A-EB51A1B771D5}"/>
    <cellStyle name="Comma 13 2 2 3 2 2 3 2" xfId="19144" xr:uid="{EC87A4CB-D509-4B66-B6E9-EA1C3D2D3CD5}"/>
    <cellStyle name="Comma 13 2 2 3 2 2 4" xfId="13541" xr:uid="{6443D803-DC9E-4CC7-80F0-5572AFE49592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3" xfId="15250" xr:uid="{E4DD3E42-461D-46CA-9CCE-866BDC5484A4}"/>
    <cellStyle name="Comma 13 2 2 3 2 4" xfId="6836" xr:uid="{3C093051-4147-4B17-8A1B-C9AEA50E5259}"/>
    <cellStyle name="Comma 13 2 2 3 2 4 2" xfId="18064" xr:uid="{73949B79-ECC3-4305-9D8A-EEEB882D5BF3}"/>
    <cellStyle name="Comma 13 2 2 3 2 5" xfId="12461" xr:uid="{69F00027-E516-49FE-A647-3F7B6B08BAF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3" xfId="15792" xr:uid="{C0D144B2-A197-4E26-B1EA-1695DD38FCF2}"/>
    <cellStyle name="Comma 13 2 2 3 3 3" xfId="7378" xr:uid="{B52BD591-C617-4736-807A-386E17C6E8A3}"/>
    <cellStyle name="Comma 13 2 2 3 3 3 2" xfId="18606" xr:uid="{93E04298-53D3-42AA-B7CE-31A7D0E1696C}"/>
    <cellStyle name="Comma 13 2 2 3 3 4" xfId="13003" xr:uid="{7B3A978D-8CDB-4C7B-8093-FC2146BC82B9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3" xfId="14712" xr:uid="{3509C774-5BC9-4456-BA98-9589D5949BED}"/>
    <cellStyle name="Comma 13 2 2 3 5" xfId="6298" xr:uid="{D4E3BF7D-C818-4C3D-AF59-9DA7AD42C5A8}"/>
    <cellStyle name="Comma 13 2 2 3 5 2" xfId="17526" xr:uid="{D60C71BC-2DFD-4287-95AA-20248AD6C99F}"/>
    <cellStyle name="Comma 13 2 2 3 6" xfId="11923" xr:uid="{696B10C2-BF04-4A7D-B3D6-14FB89AC5826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3" xfId="16063" xr:uid="{C5F302B3-E88C-4FDB-8CE7-975BF4D590DC}"/>
    <cellStyle name="Comma 13 2 2 4 2 3" xfId="7649" xr:uid="{C91DA793-1C1A-4E1D-9B2B-1DE0DEC611D6}"/>
    <cellStyle name="Comma 13 2 2 4 2 3 2" xfId="18877" xr:uid="{CF2FE455-BA84-4846-8012-670D35F1FB9C}"/>
    <cellStyle name="Comma 13 2 2 4 2 4" xfId="13274" xr:uid="{FA845F66-1D9B-41F1-A73C-D4399D941E9F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3" xfId="14983" xr:uid="{7E2C2B28-600A-4E9A-9231-244238C0C860}"/>
    <cellStyle name="Comma 13 2 2 4 4" xfId="6569" xr:uid="{CFB03425-181F-4A2B-AB85-D6837CBEB356}"/>
    <cellStyle name="Comma 13 2 2 4 4 2" xfId="17797" xr:uid="{33B4D12E-2D2E-4C02-97A3-8310F44E3407}"/>
    <cellStyle name="Comma 13 2 2 4 5" xfId="12194" xr:uid="{C845C257-F40B-4B8F-9E54-76BC88CAB005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3" xfId="15525" xr:uid="{C7557F88-F530-4372-A907-88059EE34002}"/>
    <cellStyle name="Comma 13 2 2 5 3" xfId="7111" xr:uid="{CA41C909-9BE0-40C6-91ED-C9D99632B5DF}"/>
    <cellStyle name="Comma 13 2 2 5 3 2" xfId="18339" xr:uid="{9A81107A-492F-4DDD-AB44-D08DCA04DF90}"/>
    <cellStyle name="Comma 13 2 2 5 4" xfId="12736" xr:uid="{61BD264C-9AA0-4079-A7C0-504F3E1812B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3" xfId="16606" xr:uid="{D24F2BB3-A2C8-4B51-A8D5-0FD748E52078}"/>
    <cellStyle name="Comma 13 2 2 6 3" xfId="8192" xr:uid="{3DE70AA7-1076-4EC9-A0CE-2B1D2E0DB6DD}"/>
    <cellStyle name="Comma 13 2 2 6 3 2" xfId="19420" xr:uid="{DCE47960-E18F-4C53-9750-CE1D4939D620}"/>
    <cellStyle name="Comma 13 2 2 6 4" xfId="13817" xr:uid="{B35D8DA0-7132-4BAB-B0F4-B93D8642BBA6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3" xfId="14445" xr:uid="{B5DE223E-8495-4DBF-BE52-4F3B828156FB}"/>
    <cellStyle name="Comma 13 2 2 7 3" xfId="6031" xr:uid="{5EDE8848-354A-48E6-9165-CBB03E39CDF9}"/>
    <cellStyle name="Comma 13 2 2 7 3 2" xfId="17259" xr:uid="{4BDFE029-81EE-4B52-9A7E-93B81A4148D2}"/>
    <cellStyle name="Comma 13 2 2 7 4" xfId="11656" xr:uid="{C9F17D95-9288-4FEB-B107-EDA856F51757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3" xfId="14169" xr:uid="{6D39F9DF-F0ED-4798-B75F-69629E441D5C}"/>
    <cellStyle name="Comma 13 2 2 9" xfId="5756" xr:uid="{7FB6762E-B0B9-4726-A109-A937AED93AF5}"/>
    <cellStyle name="Comma 13 2 2 9 2" xfId="16984" xr:uid="{A62B6B3B-0C7A-48FA-BFB4-941BE57E3734}"/>
    <cellStyle name="Comma 13 2 3" xfId="211" xr:uid="{00000000-0005-0000-0000-000052020000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3" xfId="16393" xr:uid="{E4AE04CD-DF76-4732-921D-FBA1FA409D4A}"/>
    <cellStyle name="Comma 13 2 3 2 2 2 3" xfId="7979" xr:uid="{446AF76C-29C2-4E28-8814-34AE87C50D45}"/>
    <cellStyle name="Comma 13 2 3 2 2 2 3 2" xfId="19207" xr:uid="{9AA937A8-72DA-4EA2-ADA6-8E323FE9EE60}"/>
    <cellStyle name="Comma 13 2 3 2 2 2 4" xfId="13604" xr:uid="{B01A2996-3FF8-42BB-A52C-F2F0F0FB1FFA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3" xfId="15313" xr:uid="{D0518C14-891E-47AA-8106-E2560411C735}"/>
    <cellStyle name="Comma 13 2 3 2 2 4" xfId="6899" xr:uid="{5B8FFA88-25DB-4C21-B78E-2585B2864C0F}"/>
    <cellStyle name="Comma 13 2 3 2 2 4 2" xfId="18127" xr:uid="{4BAD15AD-6F60-4AFA-B987-7996554912DD}"/>
    <cellStyle name="Comma 13 2 3 2 2 5" xfId="12524" xr:uid="{03D5D748-D8C5-4A62-8A7B-25B6A246D3B2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3" xfId="15855" xr:uid="{A218C232-DCE3-49CB-9B86-0923BE7F3C80}"/>
    <cellStyle name="Comma 13 2 3 2 3 3" xfId="7441" xr:uid="{90BA9263-B894-43B7-9FCC-A9C96C61C748}"/>
    <cellStyle name="Comma 13 2 3 2 3 3 2" xfId="18669" xr:uid="{0529D5F6-6538-4007-91F7-4C604BE1462D}"/>
    <cellStyle name="Comma 13 2 3 2 3 4" xfId="13066" xr:uid="{D4BAB8BE-32CF-4881-90ED-687CF989B9A0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3" xfId="14775" xr:uid="{871B417C-6003-4E8C-9122-446816AC5A3B}"/>
    <cellStyle name="Comma 13 2 3 2 5" xfId="6361" xr:uid="{1FC24E0C-0C6C-4AD6-80D8-C2E36F6B17EA}"/>
    <cellStyle name="Comma 13 2 3 2 5 2" xfId="17589" xr:uid="{6CB7312D-2C28-4A8B-A2C8-F5BF5A68910C}"/>
    <cellStyle name="Comma 13 2 3 2 6" xfId="11986" xr:uid="{EFBE274E-8840-48DA-96C4-C38F618C3B4C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3" xfId="16126" xr:uid="{3CA294CE-4E76-48F6-AFD1-DF435EBEB9C4}"/>
    <cellStyle name="Comma 13 2 3 3 2 3" xfId="7712" xr:uid="{5FD7ED6E-B9D7-46E0-9420-860F8094F76E}"/>
    <cellStyle name="Comma 13 2 3 3 2 3 2" xfId="18940" xr:uid="{456C94DC-FFE1-414D-ACAD-F8E650679B9C}"/>
    <cellStyle name="Comma 13 2 3 3 2 4" xfId="13337" xr:uid="{706916BF-128A-4A1E-9304-206F171EC65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3" xfId="15046" xr:uid="{33B5A51B-08EC-4CC4-B4CF-6500EB16E70D}"/>
    <cellStyle name="Comma 13 2 3 3 4" xfId="6632" xr:uid="{D33836C9-9EE3-4F6C-A573-5B58C5B980EF}"/>
    <cellStyle name="Comma 13 2 3 3 4 2" xfId="17860" xr:uid="{5398D81E-0828-40EB-A3E5-4C687B357814}"/>
    <cellStyle name="Comma 13 2 3 3 5" xfId="12257" xr:uid="{B2C85F31-6341-45DB-ABB8-2B83CD3974D0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3" xfId="15588" xr:uid="{52A3606A-A3D3-4B01-A296-CDB953A5EF62}"/>
    <cellStyle name="Comma 13 2 3 4 3" xfId="7174" xr:uid="{6036AC1D-7969-4CFB-B19C-DF694B672FD1}"/>
    <cellStyle name="Comma 13 2 3 4 3 2" xfId="18402" xr:uid="{9B16E5C4-2BBD-4D0A-9159-DD902135DC95}"/>
    <cellStyle name="Comma 13 2 3 4 4" xfId="12799" xr:uid="{DF949B0B-0FBA-450A-B61C-618E1C2A3294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3" xfId="16669" xr:uid="{45EBCB28-1760-4559-8B2F-542D7D53D452}"/>
    <cellStyle name="Comma 13 2 3 5 3" xfId="8255" xr:uid="{19A6B390-7F46-4A28-A667-790F8304AB2D}"/>
    <cellStyle name="Comma 13 2 3 5 3 2" xfId="19483" xr:uid="{E5A162DF-B067-4879-86EF-788093435BF7}"/>
    <cellStyle name="Comma 13 2 3 5 4" xfId="13880" xr:uid="{5B4D4C86-612E-49A3-B9C6-9ACC8157DCF1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3" xfId="14508" xr:uid="{4F18C986-AD00-47AD-A632-4C72431E41EF}"/>
    <cellStyle name="Comma 13 2 3 6 3" xfId="6094" xr:uid="{16619BB8-4765-4C11-B280-4D5E96830E2F}"/>
    <cellStyle name="Comma 13 2 3 6 3 2" xfId="17322" xr:uid="{22240F96-5819-4141-BAF5-10E909B29BF3}"/>
    <cellStyle name="Comma 13 2 3 6 4" xfId="11719" xr:uid="{ED4A6A68-DA2B-4070-9BBA-8368A21FE215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3" xfId="14232" xr:uid="{C871C0F3-784F-4294-A4CE-0E5F87B69FDE}"/>
    <cellStyle name="Comma 13 2 3 8" xfId="5819" xr:uid="{B33066AB-B7DE-49E8-A748-EE766BCD85DF}"/>
    <cellStyle name="Comma 13 2 3 8 2" xfId="17047" xr:uid="{795FBB2E-3996-4DB0-930A-DAA1296DF416}"/>
    <cellStyle name="Comma 13 2 3 9" xfId="11443" xr:uid="{CBE2A6D4-853E-4261-B304-430F5869FE23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3" xfId="16268" xr:uid="{7D138DF4-F1EE-4966-8CA2-3AD9F4CD5102}"/>
    <cellStyle name="Comma 13 2 4 2 2 3" xfId="7854" xr:uid="{3F42173D-07C0-4C0C-8161-C8E57EAE5152}"/>
    <cellStyle name="Comma 13 2 4 2 2 3 2" xfId="19082" xr:uid="{F57BFE92-7B15-48E9-AF83-49BCB198F372}"/>
    <cellStyle name="Comma 13 2 4 2 2 4" xfId="13479" xr:uid="{EF32D754-E160-4CF1-B98A-8FC7928A3A44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3" xfId="15188" xr:uid="{872C5A6A-D77C-469F-9B63-DF97FD6CD999}"/>
    <cellStyle name="Comma 13 2 4 2 4" xfId="6774" xr:uid="{3ED9798F-2421-404A-A3B5-EB9B8897BEC6}"/>
    <cellStyle name="Comma 13 2 4 2 4 2" xfId="18002" xr:uid="{3530DD0F-F365-4D8F-B5F8-853B15438127}"/>
    <cellStyle name="Comma 13 2 4 2 5" xfId="12399" xr:uid="{D2D110D7-025D-4AFE-89B0-38CABDEFBF37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3" xfId="15730" xr:uid="{FEADE51B-38D2-464B-96FE-A9E913EC9E64}"/>
    <cellStyle name="Comma 13 2 4 3 3" xfId="7316" xr:uid="{D474CC53-A1C3-41A8-9331-0E3088BD50EF}"/>
    <cellStyle name="Comma 13 2 4 3 3 2" xfId="18544" xr:uid="{66D7E6CF-9142-43E7-8802-F1D6EDCBBE3E}"/>
    <cellStyle name="Comma 13 2 4 3 4" xfId="12941" xr:uid="{F9553AE5-4CFB-47CD-AFF2-AB0242B62419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3" xfId="14650" xr:uid="{62EB3544-8035-41D3-AE9F-6705FB0C3A02}"/>
    <cellStyle name="Comma 13 2 4 5" xfId="6236" xr:uid="{209EE750-C525-4210-8C5E-EDD8FE8977AF}"/>
    <cellStyle name="Comma 13 2 4 5 2" xfId="17464" xr:uid="{07AF4909-D1DC-4D75-9018-C0362CBB00C2}"/>
    <cellStyle name="Comma 13 2 4 6" xfId="11861" xr:uid="{E77ADFAF-2C32-4D6B-A71C-E0C338BBB948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3" xfId="16001" xr:uid="{4A65220E-81D9-4E54-BFE2-B679A9EA4781}"/>
    <cellStyle name="Comma 13 2 5 2 3" xfId="7587" xr:uid="{04BAE22E-09EE-4DB6-AD4D-FCF752E0CA21}"/>
    <cellStyle name="Comma 13 2 5 2 3 2" xfId="18815" xr:uid="{BF46BD8B-D0A7-4A34-8B51-F53E8FF83F8A}"/>
    <cellStyle name="Comma 13 2 5 2 4" xfId="13212" xr:uid="{4DDC1AE9-E910-4620-BD06-2551D57A72C6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3" xfId="14921" xr:uid="{D02DB15F-449E-45A8-827A-A824EAF8BA6E}"/>
    <cellStyle name="Comma 13 2 5 4" xfId="6507" xr:uid="{F9AF2724-F119-43F8-BC54-3C65A24258F8}"/>
    <cellStyle name="Comma 13 2 5 4 2" xfId="17735" xr:uid="{E533AD37-05F9-41F2-B7FF-BAB412E57D23}"/>
    <cellStyle name="Comma 13 2 5 5" xfId="12132" xr:uid="{E3D7DA0E-5AEA-4AED-A543-E91B1B1DB88B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3" xfId="15463" xr:uid="{948C0E8C-2FD3-4B53-A084-1E9322F0DF98}"/>
    <cellStyle name="Comma 13 2 6 3" xfId="7049" xr:uid="{F20F3BBE-D79F-459F-8F4A-A52ECCE24E6E}"/>
    <cellStyle name="Comma 13 2 6 3 2" xfId="18277" xr:uid="{909227EF-2192-4F00-B46E-7B74774BD8B6}"/>
    <cellStyle name="Comma 13 2 6 4" xfId="12674" xr:uid="{37C12EB3-31D6-44E3-BFE7-858828DB5113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3" xfId="16544" xr:uid="{07BF5E5E-5300-440D-86C3-4A5DA2A28942}"/>
    <cellStyle name="Comma 13 2 7 3" xfId="8130" xr:uid="{82BB5522-0B98-4C3C-889F-9DEB3DB6E15D}"/>
    <cellStyle name="Comma 13 2 7 3 2" xfId="19358" xr:uid="{2452F2D6-32C5-43A3-976B-388B578D0EAB}"/>
    <cellStyle name="Comma 13 2 7 4" xfId="13755" xr:uid="{C3273CEA-A28B-45F9-A132-8F7950B30D09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3" xfId="14383" xr:uid="{EFFDAF3F-B929-42C6-83A4-6A66CD4F724C}"/>
    <cellStyle name="Comma 13 2 8 3" xfId="5969" xr:uid="{D25962ED-AAB4-4042-A259-DF37490046BD}"/>
    <cellStyle name="Comma 13 2 8 3 2" xfId="17197" xr:uid="{251F1983-EE89-4350-A337-6C8E0760AEE8}"/>
    <cellStyle name="Comma 13 2 8 4" xfId="11594" xr:uid="{FCB1D5AA-E960-4271-8C82-2A7F6B84E11E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3" xfId="14107" xr:uid="{339CB023-FF17-486C-B37F-731A3254E5AF}"/>
    <cellStyle name="Comma 13 3" xfId="117" xr:uid="{00000000-0005-0000-0000-000065020000}"/>
    <cellStyle name="Comma 13 3 10" xfId="11349" xr:uid="{AD9FB5E3-BBBC-4E12-BA86-3A650B9F089B}"/>
    <cellStyle name="Comma 13 3 2" xfId="243" xr:uid="{00000000-0005-0000-0000-00006602000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3" xfId="16425" xr:uid="{B2BCE9B4-4C09-48DA-890E-6E1BE0B3CA67}"/>
    <cellStyle name="Comma 13 3 2 2 2 2 3" xfId="8011" xr:uid="{EAA48066-91E2-4EFE-9B01-AA4C15A65327}"/>
    <cellStyle name="Comma 13 3 2 2 2 2 3 2" xfId="19239" xr:uid="{9E1A286F-047A-46CD-976F-053CDE2EA6EA}"/>
    <cellStyle name="Comma 13 3 2 2 2 2 4" xfId="13636" xr:uid="{4ED701B2-DD8C-44C7-AB4F-EA73BCF5BBFB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3" xfId="15345" xr:uid="{77B7AC63-5900-4C55-9248-9D6BE04E0766}"/>
    <cellStyle name="Comma 13 3 2 2 2 4" xfId="6931" xr:uid="{F3511256-EFE7-48C1-95B9-6969EB6E4431}"/>
    <cellStyle name="Comma 13 3 2 2 2 4 2" xfId="18159" xr:uid="{06986BA7-9456-442E-80C6-34755CED06DA}"/>
    <cellStyle name="Comma 13 3 2 2 2 5" xfId="12556" xr:uid="{F971887A-C387-4926-A7DE-3D3C0BFDB739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3" xfId="15887" xr:uid="{5D2A9839-2C2B-4613-AC6F-26C0915F06D2}"/>
    <cellStyle name="Comma 13 3 2 2 3 3" xfId="7473" xr:uid="{FC70AABB-D8A1-4B02-AD32-AEB6DB389CE1}"/>
    <cellStyle name="Comma 13 3 2 2 3 3 2" xfId="18701" xr:uid="{F8474412-A5D7-4559-98D8-624AB305CF53}"/>
    <cellStyle name="Comma 13 3 2 2 3 4" xfId="13098" xr:uid="{F8C1639F-1CD3-4BF6-BF8C-0365A11FCBF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3" xfId="14807" xr:uid="{72CA582A-7D6B-4CD0-9EB1-61DB80D19F80}"/>
    <cellStyle name="Comma 13 3 2 2 5" xfId="6393" xr:uid="{E5A7B59E-D65A-4EC2-A245-676724494E3D}"/>
    <cellStyle name="Comma 13 3 2 2 5 2" xfId="17621" xr:uid="{4118002F-A155-47EF-A4DE-C0F99EC883B4}"/>
    <cellStyle name="Comma 13 3 2 2 6" xfId="12018" xr:uid="{32F346C7-827E-4A4E-AB3B-5B29457D3905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3" xfId="16158" xr:uid="{1454AA7C-FE14-4489-9469-3411C7F1F687}"/>
    <cellStyle name="Comma 13 3 2 3 2 3" xfId="7744" xr:uid="{48923018-B90D-4CC0-9B7D-344E23E30DA2}"/>
    <cellStyle name="Comma 13 3 2 3 2 3 2" xfId="18972" xr:uid="{2FCB4479-1867-4833-9478-7933351F8374}"/>
    <cellStyle name="Comma 13 3 2 3 2 4" xfId="13369" xr:uid="{83125862-C89E-4192-8228-59530DE1A922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3" xfId="15078" xr:uid="{58FE5411-417E-4945-85BD-2A3133F68A48}"/>
    <cellStyle name="Comma 13 3 2 3 4" xfId="6664" xr:uid="{56028EA8-66BB-4371-A873-7BF581D959E7}"/>
    <cellStyle name="Comma 13 3 2 3 4 2" xfId="17892" xr:uid="{A51539F9-6214-46B8-8105-5646C42B8523}"/>
    <cellStyle name="Comma 13 3 2 3 5" xfId="12289" xr:uid="{4A0C26D0-0A16-47B7-B78D-DC36CBFED85B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3" xfId="15620" xr:uid="{A019DFD7-0CAA-45EE-9239-8F6ECA527669}"/>
    <cellStyle name="Comma 13 3 2 4 3" xfId="7206" xr:uid="{3E7DC566-EB17-4728-B008-91C4CAD48C0C}"/>
    <cellStyle name="Comma 13 3 2 4 3 2" xfId="18434" xr:uid="{23307023-5870-41D3-BDAA-B8131331D513}"/>
    <cellStyle name="Comma 13 3 2 4 4" xfId="12831" xr:uid="{7EBB26C8-623F-4C45-80C6-F502282B2A3D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3" xfId="16701" xr:uid="{43A01CAF-4997-49ED-8BC8-8C0A84FC04AF}"/>
    <cellStyle name="Comma 13 3 2 5 3" xfId="8287" xr:uid="{27999CC7-8428-43E7-B3A1-E86DB370ED7A}"/>
    <cellStyle name="Comma 13 3 2 5 3 2" xfId="19515" xr:uid="{6820A70D-CC07-430F-AB9D-5E363D51785B}"/>
    <cellStyle name="Comma 13 3 2 5 4" xfId="13912" xr:uid="{42ABC981-CEEC-4B5A-8316-A6E80437E87D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3" xfId="14540" xr:uid="{35E58D9C-723F-4A12-A89A-53A74448BEBA}"/>
    <cellStyle name="Comma 13 3 2 6 3" xfId="6126" xr:uid="{2C48D3E5-5CB7-464A-BD8D-974E7F79157B}"/>
    <cellStyle name="Comma 13 3 2 6 3 2" xfId="17354" xr:uid="{E1B87B99-3187-40A8-8BF0-C06E419E9AD4}"/>
    <cellStyle name="Comma 13 3 2 6 4" xfId="11751" xr:uid="{52DE4A3F-D90D-4762-9620-B5CF12F5D469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3" xfId="14264" xr:uid="{3BE6F9D2-4FDF-4BE5-9500-3E42D9B867C8}"/>
    <cellStyle name="Comma 13 3 2 8" xfId="5851" xr:uid="{12A87222-A6B1-482F-8DC5-8AD70298FFAB}"/>
    <cellStyle name="Comma 13 3 2 8 2" xfId="17079" xr:uid="{658D0341-683B-435D-A0A6-4841DDEA16C8}"/>
    <cellStyle name="Comma 13 3 2 9" xfId="11475" xr:uid="{19C199C2-F7A9-428B-B8A3-80BACE9A9C92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3" xfId="16299" xr:uid="{8E72AFB4-D8FD-4D65-B9DF-6C172A20CD27}"/>
    <cellStyle name="Comma 13 3 3 2 2 3" xfId="7885" xr:uid="{67453E6F-E256-4431-9903-753B926A5853}"/>
    <cellStyle name="Comma 13 3 3 2 2 3 2" xfId="19113" xr:uid="{F730473E-157D-425B-89E9-D523B7450150}"/>
    <cellStyle name="Comma 13 3 3 2 2 4" xfId="13510" xr:uid="{A974BC33-2B2B-4365-8D7B-9F89882D2B93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3" xfId="15219" xr:uid="{5F8645E4-4406-4863-A575-8084E65C7FC7}"/>
    <cellStyle name="Comma 13 3 3 2 4" xfId="6805" xr:uid="{37BB7E4B-E080-44C8-8329-390505738CA5}"/>
    <cellStyle name="Comma 13 3 3 2 4 2" xfId="18033" xr:uid="{1B5D1BD0-226F-4281-8B11-62A47DA2AB9A}"/>
    <cellStyle name="Comma 13 3 3 2 5" xfId="12430" xr:uid="{323ABE03-57B6-4F6B-8A6D-735F371EF1D3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3" xfId="15761" xr:uid="{A2CFF8E2-03AC-4DCF-B493-89913E4D2FC5}"/>
    <cellStyle name="Comma 13 3 3 3 3" xfId="7347" xr:uid="{5A2D49D0-FD7E-47AE-A582-C0283B6D1A92}"/>
    <cellStyle name="Comma 13 3 3 3 3 2" xfId="18575" xr:uid="{903572D4-B681-4075-B2FC-FBB2D451D34D}"/>
    <cellStyle name="Comma 13 3 3 3 4" xfId="12972" xr:uid="{30C49C3A-32AF-4ABB-A104-A3A738208268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3" xfId="14681" xr:uid="{5178C2C1-231A-4AD2-89BD-FBAF4D266646}"/>
    <cellStyle name="Comma 13 3 3 5" xfId="6267" xr:uid="{3C43B051-F2A1-49B9-9568-0AFD458175A7}"/>
    <cellStyle name="Comma 13 3 3 5 2" xfId="17495" xr:uid="{3B68C89C-8E13-4FE8-810D-49D8FAB0ABBF}"/>
    <cellStyle name="Comma 13 3 3 6" xfId="11892" xr:uid="{98E4FB73-DA5F-42AE-AE24-642DEC587EC3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3" xfId="16032" xr:uid="{94F7F45B-84C8-4A31-8DEA-3663E2BC2F5C}"/>
    <cellStyle name="Comma 13 3 4 2 3" xfId="7618" xr:uid="{49937ADE-8C9A-4E0B-A649-B6C4DC32FB45}"/>
    <cellStyle name="Comma 13 3 4 2 3 2" xfId="18846" xr:uid="{177125E2-E73B-4098-ADBE-AE0D76AA978D}"/>
    <cellStyle name="Comma 13 3 4 2 4" xfId="13243" xr:uid="{4B919625-2D23-4FCB-9798-530A5F9B4FF0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3" xfId="14952" xr:uid="{E32A872B-46C7-47F4-8937-CAD6CF0905DA}"/>
    <cellStyle name="Comma 13 3 4 4" xfId="6538" xr:uid="{104E0EE4-1AF7-4FC5-AB72-13CAE21F5080}"/>
    <cellStyle name="Comma 13 3 4 4 2" xfId="17766" xr:uid="{ACE7F8C8-842D-4EFC-9197-E1EE4A868A31}"/>
    <cellStyle name="Comma 13 3 4 5" xfId="12163" xr:uid="{6FEEA476-AF9B-4E1A-8C52-C77A6F64D8EB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3" xfId="15494" xr:uid="{8424207C-FA7E-4052-9F54-EFFBCA99CE01}"/>
    <cellStyle name="Comma 13 3 5 3" xfId="7080" xr:uid="{11CAFA37-58F2-448F-B288-7DC7566A313A}"/>
    <cellStyle name="Comma 13 3 5 3 2" xfId="18308" xr:uid="{27168A99-315A-4255-A3CC-DBB7678178BD}"/>
    <cellStyle name="Comma 13 3 5 4" xfId="12705" xr:uid="{AD8CB842-2F02-4C2A-82A8-4CD8D5AF6279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3" xfId="16575" xr:uid="{200271E1-4331-4B85-A609-3985997A395F}"/>
    <cellStyle name="Comma 13 3 6 3" xfId="8161" xr:uid="{436283AC-BBC5-4B4F-BE78-A314EEB0ECC8}"/>
    <cellStyle name="Comma 13 3 6 3 2" xfId="19389" xr:uid="{BC74B90B-4429-4ED3-9D23-4289B92D6A48}"/>
    <cellStyle name="Comma 13 3 6 4" xfId="13786" xr:uid="{DC13D3EC-FDFE-4701-A182-AB0486531693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3" xfId="14414" xr:uid="{5B5C4D70-1D1B-48DA-81F3-AF973D7734BD}"/>
    <cellStyle name="Comma 13 3 7 3" xfId="6000" xr:uid="{196B7414-3097-46D3-AD01-6F3E5F48AD30}"/>
    <cellStyle name="Comma 13 3 7 3 2" xfId="17228" xr:uid="{56A8B91A-44D6-4742-A8BD-08E4A7DC0F63}"/>
    <cellStyle name="Comma 13 3 7 4" xfId="11625" xr:uid="{5DD35B5D-7F01-4B18-8703-BD44DF202A10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3" xfId="14138" xr:uid="{935CEDE1-33AE-4EDB-B590-BCCAF2C87480}"/>
    <cellStyle name="Comma 13 3 9" xfId="5725" xr:uid="{51B4334E-1501-4BE4-836B-434E8F2EB30A}"/>
    <cellStyle name="Comma 13 3 9 2" xfId="16953" xr:uid="{9E3364D2-2C5B-441B-B1F2-D4E9BC521F8F}"/>
    <cellStyle name="Comma 13 4" xfId="179" xr:uid="{00000000-0005-0000-0000-0000790200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3" xfId="16361" xr:uid="{7293FACD-4033-4675-BB56-57ECCE04DE34}"/>
    <cellStyle name="Comma 13 4 2 2 2 3" xfId="7947" xr:uid="{4D0B2008-8B42-4506-9833-EF6ABEE1E564}"/>
    <cellStyle name="Comma 13 4 2 2 2 3 2" xfId="19175" xr:uid="{A069CC2C-0D75-427D-ADB7-2F50C97BEB58}"/>
    <cellStyle name="Comma 13 4 2 2 2 4" xfId="13572" xr:uid="{CC9DBD9A-07D4-416C-A4DE-0C062D10D006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3" xfId="15281" xr:uid="{BC6533BF-54A2-4076-B9B9-7991D2D8FE67}"/>
    <cellStyle name="Comma 13 4 2 2 4" xfId="6867" xr:uid="{E093B2E2-12D6-421D-8692-D1D6A3741C2C}"/>
    <cellStyle name="Comma 13 4 2 2 4 2" xfId="18095" xr:uid="{34469B06-0113-475E-8664-FE409D2AF131}"/>
    <cellStyle name="Comma 13 4 2 2 5" xfId="12492" xr:uid="{B99C38D5-E6F4-4595-BC82-6F2DE2A5B9E0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3" xfId="15823" xr:uid="{37C1345F-EAF2-4596-86DB-BCBCF3499307}"/>
    <cellStyle name="Comma 13 4 2 3 3" xfId="7409" xr:uid="{F7C1DAC3-D10B-4F8E-A01E-9245840125DC}"/>
    <cellStyle name="Comma 13 4 2 3 3 2" xfId="18637" xr:uid="{3F2F6AFA-38A5-4400-B41E-303F74648565}"/>
    <cellStyle name="Comma 13 4 2 3 4" xfId="13034" xr:uid="{F8F33776-7B7F-46E1-9F17-F39431B9BBA6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3" xfId="14743" xr:uid="{77414FCA-EA40-4C81-A5C8-B2B004E648D2}"/>
    <cellStyle name="Comma 13 4 2 5" xfId="6329" xr:uid="{E54B2743-09F3-4991-841A-EBAB994A8E4C}"/>
    <cellStyle name="Comma 13 4 2 5 2" xfId="17557" xr:uid="{CF05C375-9D89-4951-8EE1-2A8CFB1B4DD5}"/>
    <cellStyle name="Comma 13 4 2 6" xfId="11954" xr:uid="{E8843C9F-DF71-4C7C-8F7E-D6D9783D6FA8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3" xfId="16094" xr:uid="{64D8CB75-0D0C-4EAA-BC3A-D4A5C96BF596}"/>
    <cellStyle name="Comma 13 4 3 2 3" xfId="7680" xr:uid="{BBB485FB-A072-459C-9C7B-136B5366CF79}"/>
    <cellStyle name="Comma 13 4 3 2 3 2" xfId="18908" xr:uid="{231D9760-5580-4B7F-97EF-69537D54D38B}"/>
    <cellStyle name="Comma 13 4 3 2 4" xfId="13305" xr:uid="{92210B2E-D160-4F5C-AF1E-6A2AD5ABDD3C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3" xfId="15014" xr:uid="{730EF8C3-F4D5-476C-A2B1-7FCB3C7C9829}"/>
    <cellStyle name="Comma 13 4 3 4" xfId="6600" xr:uid="{677F24E3-460C-4137-8947-5712239FD50A}"/>
    <cellStyle name="Comma 13 4 3 4 2" xfId="17828" xr:uid="{26F9B88D-8FDB-4DDF-85B4-BED40FDEA008}"/>
    <cellStyle name="Comma 13 4 3 5" xfId="12225" xr:uid="{FBC04A0E-7A93-42A5-956E-165604A49EC8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3" xfId="15556" xr:uid="{E48121E6-C07F-4ADB-8121-7CF626731A75}"/>
    <cellStyle name="Comma 13 4 4 3" xfId="7142" xr:uid="{F6EF0B83-49B4-4598-B726-57FBC1A87838}"/>
    <cellStyle name="Comma 13 4 4 3 2" xfId="18370" xr:uid="{68886FBB-1850-4E00-98C3-E6ED485C6F3B}"/>
    <cellStyle name="Comma 13 4 4 4" xfId="12767" xr:uid="{900A28E3-4970-45E7-8F3A-F8B613F0F97A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3" xfId="16637" xr:uid="{F37BB6F4-5EF1-4CDE-96FA-8B2B8E6EB9F7}"/>
    <cellStyle name="Comma 13 4 5 3" xfId="8223" xr:uid="{66CC1D33-50FE-4600-9B2D-AC1089216DBC}"/>
    <cellStyle name="Comma 13 4 5 3 2" xfId="19451" xr:uid="{B85C8F99-7660-46E7-ABC4-3ECA6AC72129}"/>
    <cellStyle name="Comma 13 4 5 4" xfId="13848" xr:uid="{40E8352A-21F7-48B3-8236-E7F663D79BDB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3" xfId="14476" xr:uid="{2376ECAF-7CF6-40E3-A43A-FE1377027F9C}"/>
    <cellStyle name="Comma 13 4 6 3" xfId="6062" xr:uid="{C0EA1128-ED44-4878-9C16-E6343E0E6D49}"/>
    <cellStyle name="Comma 13 4 6 3 2" xfId="17290" xr:uid="{66C1C3A0-7EDD-49AF-A96C-473DC929A3CF}"/>
    <cellStyle name="Comma 13 4 6 4" xfId="11687" xr:uid="{92D18649-F14A-40C8-94DB-1D0BA1FC164B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3" xfId="14200" xr:uid="{BBDB9369-5E90-4AFD-88CF-C347EB840E18}"/>
    <cellStyle name="Comma 13 4 8" xfId="5787" xr:uid="{4AE2FAA5-E1AC-43CF-A3C3-1D7D884F783E}"/>
    <cellStyle name="Comma 13 4 8 2" xfId="17015" xr:uid="{2BD78526-35CA-4E77-B2E2-2E7F62290D9A}"/>
    <cellStyle name="Comma 13 4 9" xfId="11411" xr:uid="{8B4A2352-5313-49D3-865E-3F83B072866A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3" xfId="16207" xr:uid="{36EFF650-E84F-44FF-8735-20249C4BACE3}"/>
    <cellStyle name="Comma 13 5 2 2 3" xfId="7793" xr:uid="{234A72F1-4004-49C9-B665-5408338BCA8D}"/>
    <cellStyle name="Comma 13 5 2 2 3 2" xfId="19021" xr:uid="{9F9ADEB6-3FE7-43DC-8D56-D491201D3C1A}"/>
    <cellStyle name="Comma 13 5 2 2 4" xfId="13418" xr:uid="{535C22C1-838F-4FE4-94B8-AAEF800CD306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3" xfId="15127" xr:uid="{65F19499-607D-44F2-9259-C3471D23D18C}"/>
    <cellStyle name="Comma 13 5 2 4" xfId="6713" xr:uid="{38B0803C-C6D1-4828-8AE0-717422CA0CCE}"/>
    <cellStyle name="Comma 13 5 2 4 2" xfId="17941" xr:uid="{4679F347-1A50-45EB-B8B7-B506DFA32D2B}"/>
    <cellStyle name="Comma 13 5 2 5" xfId="12338" xr:uid="{5410CF43-4251-4198-86A3-4FD6706D2CCF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3" xfId="15669" xr:uid="{3E2BED7F-0EC3-411D-82CC-EA848D1ABA8E}"/>
    <cellStyle name="Comma 13 5 3 3" xfId="7255" xr:uid="{2094B804-EAE4-4A4E-9FF5-3EF4E3A038D0}"/>
    <cellStyle name="Comma 13 5 3 3 2" xfId="18483" xr:uid="{547D2CA7-F865-4E47-8CCD-A2D9E79F7B5A}"/>
    <cellStyle name="Comma 13 5 3 4" xfId="12880" xr:uid="{E7F7A49A-E27A-4FE4-AC1C-B6FCB21ACC1E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3" xfId="14589" xr:uid="{07D7CDC5-21FD-4EA8-BD12-5945D1C72C8B}"/>
    <cellStyle name="Comma 13 5 5" xfId="6175" xr:uid="{540B4626-9C61-473A-8050-9DCA6CB142FD}"/>
    <cellStyle name="Comma 13 5 5 2" xfId="17403" xr:uid="{0006248D-D1C5-4BB5-9C47-88108DC5A8C4}"/>
    <cellStyle name="Comma 13 5 6" xfId="11800" xr:uid="{EF0C883B-CB5F-4166-B011-38C24B48AC6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3" xfId="15940" xr:uid="{3ECEF63D-431D-4FE3-8FD8-7CC8189A095E}"/>
    <cellStyle name="Comma 13 6 2 3" xfId="7526" xr:uid="{07CBCEC2-C2E3-4A03-B1D1-EEF8522F7044}"/>
    <cellStyle name="Comma 13 6 2 3 2" xfId="18754" xr:uid="{C979EDB8-3B07-42C9-8C49-9858950518A8}"/>
    <cellStyle name="Comma 13 6 2 4" xfId="13151" xr:uid="{9E6684C1-551F-48AD-90DD-590B055C0C5B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3" xfId="14860" xr:uid="{9E3EB678-EDDC-42D9-B822-FEDFA8738317}"/>
    <cellStyle name="Comma 13 6 4" xfId="6446" xr:uid="{A625E303-65AF-46C7-9113-5AB2FA86D3A6}"/>
    <cellStyle name="Comma 13 6 4 2" xfId="17674" xr:uid="{B0D1E6F0-D4C3-478C-9848-49421F5C4E11}"/>
    <cellStyle name="Comma 13 6 5" xfId="12071" xr:uid="{11193ED2-4CF9-4E88-A8BA-E713012F2D1E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3" xfId="15402" xr:uid="{F99C9EB1-3B6D-46E7-A477-C8A5D9CA31DC}"/>
    <cellStyle name="Comma 13 7 3" xfId="6988" xr:uid="{1817150B-B6D0-4299-BCAF-4DD385E77260}"/>
    <cellStyle name="Comma 13 7 3 2" xfId="18216" xr:uid="{7E82C97E-DF16-415F-86FA-9F0A3A631362}"/>
    <cellStyle name="Comma 13 7 4" xfId="12613" xr:uid="{B9B6AE5A-2BAB-4789-93C2-BB8C7D38225E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3" xfId="16483" xr:uid="{05E640D8-9C5C-475E-9B90-2859BEBF8AFF}"/>
    <cellStyle name="Comma 13 8 3" xfId="8069" xr:uid="{80DD5B4E-B041-4789-B9D0-6494DDF022EC}"/>
    <cellStyle name="Comma 13 8 3 2" xfId="19297" xr:uid="{7EF8C51F-5AFB-4499-B831-A1144A63AC37}"/>
    <cellStyle name="Comma 13 8 4" xfId="13694" xr:uid="{D32513D6-3FE1-43AF-AD43-5E6BC790C352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3" xfId="14322" xr:uid="{83E43D7E-6790-4F09-B050-FC34EBB73124}"/>
    <cellStyle name="Comma 13 9 3" xfId="5908" xr:uid="{2A9FA7F7-A7A0-43D8-8AD4-80C168C465A8}"/>
    <cellStyle name="Comma 13 9 3 2" xfId="17136" xr:uid="{5AA9D690-A8FE-4689-A234-5BE80B18DA8E}"/>
    <cellStyle name="Comma 13 9 4" xfId="11533" xr:uid="{43696FC9-771C-4FA0-8020-4BF075548376}"/>
    <cellStyle name="Comma 130" xfId="11232" xr:uid="{12F674C4-DFB9-47C4-B558-59B7CD6DB0E8}"/>
    <cellStyle name="Comma 130 2" xfId="22460" xr:uid="{91B43B5D-0A5F-47F2-9C25-57A751CEDFC6}"/>
    <cellStyle name="Comma 131" xfId="11233" xr:uid="{8E03E1C1-0AC9-422B-89FC-98BFF1CFFD1F}"/>
    <cellStyle name="Comma 131 2" xfId="22461" xr:uid="{E75B4439-5B52-4AEC-814D-683B3D660C06}"/>
    <cellStyle name="Comma 132" xfId="11235" xr:uid="{67A9381E-7CD4-4620-AC7D-FA55FE485342}"/>
    <cellStyle name="Comma 132 2" xfId="22463" xr:uid="{48541320-614D-4F37-9A4F-0FC46E9B0DB5}"/>
    <cellStyle name="Comma 133" xfId="11236" xr:uid="{9B96D9A1-7B8F-48B6-B81D-B1ECDC9CE4A2}"/>
    <cellStyle name="Comma 133 2" xfId="22464" xr:uid="{6C0231A5-72B6-4DDB-A3DE-9C8C821E1722}"/>
    <cellStyle name="Comma 134" xfId="11237" xr:uid="{90B7C606-DF92-4A1F-82BE-F3A1827BA5E7}"/>
    <cellStyle name="Comma 134 2" xfId="22465" xr:uid="{39166601-EE6A-4DAC-81AE-E41958C586A2}"/>
    <cellStyle name="Comma 135" xfId="11238" xr:uid="{BFE7BAC2-0139-4446-8636-4C227D8D80CA}"/>
    <cellStyle name="Comma 135 2" xfId="22466" xr:uid="{A955FFED-69D3-4875-9903-F727B04AE7A9}"/>
    <cellStyle name="Comma 136" xfId="11241" xr:uid="{D8B0B003-8F42-4822-BBA3-664C9A664DA7}"/>
    <cellStyle name="Comma 136 2" xfId="22469" xr:uid="{BCA393A2-BD28-4716-96C0-185E395DD1A2}"/>
    <cellStyle name="Comma 137" xfId="11240" xr:uid="{750084C0-100E-464E-8839-0CA75CE2432C}"/>
    <cellStyle name="Comma 137 2" xfId="22468" xr:uid="{8BFD12FB-E6FF-45E6-B669-0FA5AFD2232E}"/>
    <cellStyle name="Comma 138" xfId="11239" xr:uid="{F324DA96-5874-4B11-A695-07B97B6B140A}"/>
    <cellStyle name="Comma 138 2" xfId="22467" xr:uid="{071A3D00-1F38-4CD3-B7C6-00C3536BC880}"/>
    <cellStyle name="Comma 139" xfId="11242" xr:uid="{E4517CEA-AA88-4084-808D-486C64A6E3CD}"/>
    <cellStyle name="Comma 139 2" xfId="22470" xr:uid="{FC020B79-C32E-4EFE-A500-FE6596DC63C8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3" xfId="14047" xr:uid="{56F369EE-6234-4BEE-92DE-DB8FA0C173E8}"/>
    <cellStyle name="Comma 14 11" xfId="5634" xr:uid="{A7B06660-B0AD-4D7E-A3FC-B532D4B214E3}"/>
    <cellStyle name="Comma 14 11 2" xfId="16862" xr:uid="{785CB640-D72C-4B32-9242-457E39F2FEC3}"/>
    <cellStyle name="Comma 14 12" xfId="11258" xr:uid="{9C0493E4-5718-46D8-B09F-448FBC264904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1" xfId="11319" xr:uid="{BE613A51-851F-49FC-B973-1476A6829E88}"/>
    <cellStyle name="Comma 14 2 2" xfId="149" xr:uid="{00000000-0005-0000-0000-00008E020000}"/>
    <cellStyle name="Comma 14 2 2 10" xfId="11381" xr:uid="{19721F35-6B2B-4CE8-8FF6-79A6D0E7A1A6}"/>
    <cellStyle name="Comma 14 2 2 2" xfId="276" xr:uid="{00000000-0005-0000-0000-00008F020000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3" xfId="16458" xr:uid="{072CA51B-CBDE-4E14-BB91-55D961E27E53}"/>
    <cellStyle name="Comma 14 2 2 2 2 2 2 3" xfId="8044" xr:uid="{1FD16CE0-88C7-4F5A-BF66-69082BABDB49}"/>
    <cellStyle name="Comma 14 2 2 2 2 2 2 3 2" xfId="19272" xr:uid="{5195AB46-51E7-4BBC-8941-3997139F26D6}"/>
    <cellStyle name="Comma 14 2 2 2 2 2 2 4" xfId="13669" xr:uid="{72B9407B-C109-4B47-BA23-45C42770ECEB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3" xfId="15378" xr:uid="{C397204E-FDE9-45C9-B9AB-C9AACA6E26E0}"/>
    <cellStyle name="Comma 14 2 2 2 2 2 4" xfId="6964" xr:uid="{ED46EDCC-6D42-4473-AB4C-6B6F61F5F8D5}"/>
    <cellStyle name="Comma 14 2 2 2 2 2 4 2" xfId="18192" xr:uid="{6A5662A0-9D87-4297-926C-8E4E7A79399B}"/>
    <cellStyle name="Comma 14 2 2 2 2 2 5" xfId="12589" xr:uid="{C8DC6AA0-E5DD-460D-8238-99B2889AA576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3" xfId="15920" xr:uid="{8BB34D4A-F189-4830-9B64-52473554CB5E}"/>
    <cellStyle name="Comma 14 2 2 2 2 3 3" xfId="7506" xr:uid="{E80F0C8E-B595-4CF5-BECE-64EA55F37A76}"/>
    <cellStyle name="Comma 14 2 2 2 2 3 3 2" xfId="18734" xr:uid="{9A2AC1D3-725B-4256-AF80-C3966D79F9B5}"/>
    <cellStyle name="Comma 14 2 2 2 2 3 4" xfId="13131" xr:uid="{FBE51F09-21B5-461B-8DC6-03173BCB8DDB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3" xfId="14840" xr:uid="{B7A27F02-2F4E-41BA-A671-B2F10F6C8627}"/>
    <cellStyle name="Comma 14 2 2 2 2 5" xfId="6426" xr:uid="{9B37E98F-7441-4079-AF32-4348DBC62550}"/>
    <cellStyle name="Comma 14 2 2 2 2 5 2" xfId="17654" xr:uid="{B10CD817-28D5-4702-8E7B-0192D3ED8069}"/>
    <cellStyle name="Comma 14 2 2 2 2 6" xfId="12051" xr:uid="{B302AF3F-8BC3-42B3-B593-53D5A65C95C5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3" xfId="16191" xr:uid="{C8CC04E6-6446-42C7-B2E6-B79B0A3A82AD}"/>
    <cellStyle name="Comma 14 2 2 2 3 2 3" xfId="7777" xr:uid="{0EFFCCE4-0FB9-4D1B-9120-CCC40F2B9017}"/>
    <cellStyle name="Comma 14 2 2 2 3 2 3 2" xfId="19005" xr:uid="{3D4A3947-87FF-4145-8846-32150EE57FF3}"/>
    <cellStyle name="Comma 14 2 2 2 3 2 4" xfId="13402" xr:uid="{FF21BA43-36D3-44FF-8BF3-8A5513520C3E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3" xfId="15111" xr:uid="{8DD57073-69A2-4EBC-BD4B-0710F530D45F}"/>
    <cellStyle name="Comma 14 2 2 2 3 4" xfId="6697" xr:uid="{9B6BB29D-DF7B-4A94-92DE-30A1CD47DFE0}"/>
    <cellStyle name="Comma 14 2 2 2 3 4 2" xfId="17925" xr:uid="{AEB39B9F-FA18-4F3B-AA1C-0DC56092FAAC}"/>
    <cellStyle name="Comma 14 2 2 2 3 5" xfId="12322" xr:uid="{334DC9FB-1324-41D4-8AB2-13BFA85A0B1D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3" xfId="15653" xr:uid="{C879B2D1-E649-4D6B-BA39-B971DEBE6178}"/>
    <cellStyle name="Comma 14 2 2 2 4 3" xfId="7239" xr:uid="{5AE33875-D62B-434D-B0DB-F30B913BB723}"/>
    <cellStyle name="Comma 14 2 2 2 4 3 2" xfId="18467" xr:uid="{DE7D9099-C888-4D87-8978-EBE4F540E58C}"/>
    <cellStyle name="Comma 14 2 2 2 4 4" xfId="12864" xr:uid="{B31F9269-FA7D-4684-BA1B-1F2DED1EDFC9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3" xfId="16734" xr:uid="{A0A6257D-5D92-4538-89D2-E059B443F7CC}"/>
    <cellStyle name="Comma 14 2 2 2 5 3" xfId="8320" xr:uid="{9E2D6509-75A1-4130-8F07-698530E8F372}"/>
    <cellStyle name="Comma 14 2 2 2 5 3 2" xfId="19548" xr:uid="{8BDB1801-9D74-43E7-95C7-09B5B9183EFB}"/>
    <cellStyle name="Comma 14 2 2 2 5 4" xfId="13945" xr:uid="{B99D76BF-8044-4CF9-8435-383A89B52BF6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3" xfId="14573" xr:uid="{59EBEEEC-674B-40B3-A301-D8FFCFE90146}"/>
    <cellStyle name="Comma 14 2 2 2 6 3" xfId="6159" xr:uid="{530EC6CC-511B-4822-92FE-224CCFA28FE7}"/>
    <cellStyle name="Comma 14 2 2 2 6 3 2" xfId="17387" xr:uid="{83FDB54B-C7A5-4CBA-A146-027DA8E9A0D4}"/>
    <cellStyle name="Comma 14 2 2 2 6 4" xfId="11784" xr:uid="{88028E14-983D-42E0-823E-1FA7FD590E9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3" xfId="14297" xr:uid="{73000A04-FED7-42F1-A2B6-BCEE3EC99418}"/>
    <cellStyle name="Comma 14 2 2 2 8" xfId="5884" xr:uid="{0BD83168-28D5-42F2-991C-3553DC2A604F}"/>
    <cellStyle name="Comma 14 2 2 2 8 2" xfId="17112" xr:uid="{A762D64B-03E3-4D31-8363-D77CECFB1181}"/>
    <cellStyle name="Comma 14 2 2 2 9" xfId="11508" xr:uid="{3FCBC109-2F51-41D7-9091-790DF63D66AE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3" xfId="16331" xr:uid="{F446CE83-B23D-4CC6-9977-C4ADF790F4F5}"/>
    <cellStyle name="Comma 14 2 2 3 2 2 3" xfId="7917" xr:uid="{5BD4F198-408C-4137-9BCD-6189D421C797}"/>
    <cellStyle name="Comma 14 2 2 3 2 2 3 2" xfId="19145" xr:uid="{F431CE93-773B-4A11-9FCA-A576BBE95087}"/>
    <cellStyle name="Comma 14 2 2 3 2 2 4" xfId="13542" xr:uid="{60150D6D-C83F-46B2-8EC9-B647AD7D49E8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3" xfId="15251" xr:uid="{9B3413D4-FBD2-4F62-8E54-92C1B656A99A}"/>
    <cellStyle name="Comma 14 2 2 3 2 4" xfId="6837" xr:uid="{B4209EDC-42AA-4FE8-A34B-DBA9BFEBA0F9}"/>
    <cellStyle name="Comma 14 2 2 3 2 4 2" xfId="18065" xr:uid="{424A2F82-6052-4EA9-9EE5-CA51A029C724}"/>
    <cellStyle name="Comma 14 2 2 3 2 5" xfId="12462" xr:uid="{C73AEAF1-E6F9-4FBA-8949-C1DE4A761F5C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3" xfId="15793" xr:uid="{21A9FB37-F043-4243-8149-033A4EFD685A}"/>
    <cellStyle name="Comma 14 2 2 3 3 3" xfId="7379" xr:uid="{ED95FF5D-5725-4ACC-886B-8101BE3306C2}"/>
    <cellStyle name="Comma 14 2 2 3 3 3 2" xfId="18607" xr:uid="{3DB9579B-4474-4570-8076-68158C623BD7}"/>
    <cellStyle name="Comma 14 2 2 3 3 4" xfId="13004" xr:uid="{D671B013-1614-4BAF-8D85-5617818C1F9D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3" xfId="14713" xr:uid="{0E3A5EA8-76F7-43C5-8EA5-F749F0AA1D02}"/>
    <cellStyle name="Comma 14 2 2 3 5" xfId="6299" xr:uid="{D7E9F9B7-4B5A-4FBD-970D-3764956C12B1}"/>
    <cellStyle name="Comma 14 2 2 3 5 2" xfId="17527" xr:uid="{DE9FD0B3-208E-4DAC-82AE-2A20B9AA667C}"/>
    <cellStyle name="Comma 14 2 2 3 6" xfId="11924" xr:uid="{F5B5708E-228F-4F9A-BD2F-1FAA1A87D65D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3" xfId="16064" xr:uid="{146DE488-FD95-4740-BCA3-8956975A799B}"/>
    <cellStyle name="Comma 14 2 2 4 2 3" xfId="7650" xr:uid="{0D2A8907-6E00-409B-9147-1E858EC6CB52}"/>
    <cellStyle name="Comma 14 2 2 4 2 3 2" xfId="18878" xr:uid="{165E9B7D-6DD1-4C5D-8853-9E92E59A3C90}"/>
    <cellStyle name="Comma 14 2 2 4 2 4" xfId="13275" xr:uid="{E2F0E414-6060-4DF7-8625-C918721428A3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3" xfId="14984" xr:uid="{B9675940-72EA-44B0-A8B1-6E4F674E536A}"/>
    <cellStyle name="Comma 14 2 2 4 4" xfId="6570" xr:uid="{E87A7D6C-B545-40E5-B7F6-139ECD959E2F}"/>
    <cellStyle name="Comma 14 2 2 4 4 2" xfId="17798" xr:uid="{6C20EA2C-21EB-4290-A949-46D30D7DE0D6}"/>
    <cellStyle name="Comma 14 2 2 4 5" xfId="12195" xr:uid="{B0B07508-4DA0-4AFE-B988-297706DFF6D4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3" xfId="15526" xr:uid="{351DD6F9-DD6A-436B-8977-27288A37177D}"/>
    <cellStyle name="Comma 14 2 2 5 3" xfId="7112" xr:uid="{B42A8779-9183-4A5C-BBAA-49FD0CAAC9A1}"/>
    <cellStyle name="Comma 14 2 2 5 3 2" xfId="18340" xr:uid="{292C30F7-F8AC-43BA-B163-D9C3971A2B1C}"/>
    <cellStyle name="Comma 14 2 2 5 4" xfId="12737" xr:uid="{BF869D58-5356-4486-8644-610CAFBB9475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3" xfId="16607" xr:uid="{C9FACD8B-955F-4CBF-8746-35472130F19D}"/>
    <cellStyle name="Comma 14 2 2 6 3" xfId="8193" xr:uid="{640FBA24-FF80-462F-9E6F-7F4D75450B51}"/>
    <cellStyle name="Comma 14 2 2 6 3 2" xfId="19421" xr:uid="{D69FA64D-4B2D-4CAD-8F69-16176BEBA8E8}"/>
    <cellStyle name="Comma 14 2 2 6 4" xfId="13818" xr:uid="{225D05E8-CDEA-4A7F-9375-38B17EAAA248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3" xfId="14446" xr:uid="{343ABD1F-76C3-4F1C-93D9-6EDE243E30D0}"/>
    <cellStyle name="Comma 14 2 2 7 3" xfId="6032" xr:uid="{7929ED5F-2D79-483A-B297-25BABC7C0338}"/>
    <cellStyle name="Comma 14 2 2 7 3 2" xfId="17260" xr:uid="{72817915-A1ED-422B-AFA3-7A33CFBCA0ED}"/>
    <cellStyle name="Comma 14 2 2 7 4" xfId="11657" xr:uid="{5422079A-0985-4821-B9AA-AD69CF2DF37B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3" xfId="14170" xr:uid="{1BC0FFEB-DFC6-44EC-83E9-5C303FF5C6B6}"/>
    <cellStyle name="Comma 14 2 2 9" xfId="5757" xr:uid="{71647CBC-A5C6-41FF-B5EB-D679D60891A2}"/>
    <cellStyle name="Comma 14 2 2 9 2" xfId="16985" xr:uid="{A003C04C-405F-4878-9FC3-1F7A76C80DDF}"/>
    <cellStyle name="Comma 14 2 3" xfId="212" xr:uid="{00000000-0005-0000-0000-0000A2020000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3" xfId="16394" xr:uid="{D69C33E3-F049-439E-B61E-C4FFFC09D187}"/>
    <cellStyle name="Comma 14 2 3 2 2 2 3" xfId="7980" xr:uid="{5BA8AC73-F85F-45F3-B258-A02948FCEDF0}"/>
    <cellStyle name="Comma 14 2 3 2 2 2 3 2" xfId="19208" xr:uid="{2C3B9AB7-6F96-4940-AA3B-0E12C671E49D}"/>
    <cellStyle name="Comma 14 2 3 2 2 2 4" xfId="13605" xr:uid="{93F80CC3-5CFE-41A3-AC4B-BC4EB9325431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3" xfId="15314" xr:uid="{D92475B2-E27A-4CA5-92D2-3CED7E6FDB94}"/>
    <cellStyle name="Comma 14 2 3 2 2 4" xfId="6900" xr:uid="{8E4CB7D1-8A8C-46D6-B7C1-A18F9AF2CC3E}"/>
    <cellStyle name="Comma 14 2 3 2 2 4 2" xfId="18128" xr:uid="{8C9B3BA0-20D9-4C8C-B8C7-AA903CE8170B}"/>
    <cellStyle name="Comma 14 2 3 2 2 5" xfId="12525" xr:uid="{7A89C689-E4E0-41D9-BEC9-A175F664781A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3" xfId="15856" xr:uid="{E86F7F56-B801-49B4-9D77-2EE1A95EA675}"/>
    <cellStyle name="Comma 14 2 3 2 3 3" xfId="7442" xr:uid="{D607615B-CE0B-4D13-9EED-11CC2F4B7498}"/>
    <cellStyle name="Comma 14 2 3 2 3 3 2" xfId="18670" xr:uid="{57D502AF-A03E-4D54-8721-1F912E2C9AFB}"/>
    <cellStyle name="Comma 14 2 3 2 3 4" xfId="13067" xr:uid="{504EB5AD-CDB3-494E-B57D-F4490F0F9B01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3" xfId="14776" xr:uid="{A7465C64-1A0A-4CD6-8D8F-C68A820FAB97}"/>
    <cellStyle name="Comma 14 2 3 2 5" xfId="6362" xr:uid="{A4A241B0-7041-4B83-A8D8-5197FC6B9DD2}"/>
    <cellStyle name="Comma 14 2 3 2 5 2" xfId="17590" xr:uid="{9A4DA166-476E-4664-BC9B-159C29225DBD}"/>
    <cellStyle name="Comma 14 2 3 2 6" xfId="11987" xr:uid="{E011E0A9-0BCD-41E1-83F0-2D4E4966F194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3" xfId="16127" xr:uid="{404E2CA6-F4FB-429A-8A3C-4D9141224BD7}"/>
    <cellStyle name="Comma 14 2 3 3 2 3" xfId="7713" xr:uid="{25526250-575D-48C3-A2C6-83008976E746}"/>
    <cellStyle name="Comma 14 2 3 3 2 3 2" xfId="18941" xr:uid="{5E88128D-B73C-449C-A181-A85F1A8B7A05}"/>
    <cellStyle name="Comma 14 2 3 3 2 4" xfId="13338" xr:uid="{E89BB3BC-3A74-491F-AC59-B60868D9A7D6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3" xfId="15047" xr:uid="{9C6D4C83-DB00-4F4F-BD97-77A280845390}"/>
    <cellStyle name="Comma 14 2 3 3 4" xfId="6633" xr:uid="{AA2E9F8C-60EA-40E1-85F1-7321308A2A5C}"/>
    <cellStyle name="Comma 14 2 3 3 4 2" xfId="17861" xr:uid="{3B4C2657-1F04-4113-952D-C5F99D3C4727}"/>
    <cellStyle name="Comma 14 2 3 3 5" xfId="12258" xr:uid="{0CCF2DC3-808E-4E24-9D7A-E20A8506444C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3" xfId="15589" xr:uid="{F861F771-AB95-4825-A436-36322B441AC5}"/>
    <cellStyle name="Comma 14 2 3 4 3" xfId="7175" xr:uid="{81D4792D-785B-4CDE-A637-A874EBE9EF1F}"/>
    <cellStyle name="Comma 14 2 3 4 3 2" xfId="18403" xr:uid="{E216B587-8478-4EE9-A85F-4165942924AE}"/>
    <cellStyle name="Comma 14 2 3 4 4" xfId="12800" xr:uid="{C59A7044-F60E-4537-9717-A5B9232E38DA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3" xfId="16670" xr:uid="{D41CC870-DB14-480D-8D98-899581A378B5}"/>
    <cellStyle name="Comma 14 2 3 5 3" xfId="8256" xr:uid="{4DD1E2BD-42D6-4B1E-9854-ECD05569D235}"/>
    <cellStyle name="Comma 14 2 3 5 3 2" xfId="19484" xr:uid="{1384CDB2-94B6-4DBC-9106-C2FDD9307FA4}"/>
    <cellStyle name="Comma 14 2 3 5 4" xfId="13881" xr:uid="{2DA04777-8B86-4227-9630-BF892E68D9AD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3" xfId="14509" xr:uid="{57A0EF61-A86F-4D0B-9B5B-584ED35F8FD0}"/>
    <cellStyle name="Comma 14 2 3 6 3" xfId="6095" xr:uid="{18D548E6-8D4D-4637-9CE4-F166703C9529}"/>
    <cellStyle name="Comma 14 2 3 6 3 2" xfId="17323" xr:uid="{049AC209-5D7C-483E-95FB-0456DE5398BF}"/>
    <cellStyle name="Comma 14 2 3 6 4" xfId="11720" xr:uid="{EF61D13D-17E6-4273-99F2-30382A8E8F80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3" xfId="14233" xr:uid="{6804EC54-694E-41A7-B057-CFBA3E61249A}"/>
    <cellStyle name="Comma 14 2 3 8" xfId="5820" xr:uid="{C01A3BC5-E79D-49B2-BAB9-0BEAB8C23038}"/>
    <cellStyle name="Comma 14 2 3 8 2" xfId="17048" xr:uid="{3DBA4A0F-B45A-475B-B1CE-849261CD4F56}"/>
    <cellStyle name="Comma 14 2 3 9" xfId="11444" xr:uid="{12F37F55-A28A-4DED-AE22-A7D03F3331D9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3" xfId="16269" xr:uid="{78017E50-A9AD-490D-AD9A-F2D3ABC622A8}"/>
    <cellStyle name="Comma 14 2 4 2 2 3" xfId="7855" xr:uid="{DE602C3C-1827-4865-B42D-BA893E396E79}"/>
    <cellStyle name="Comma 14 2 4 2 2 3 2" xfId="19083" xr:uid="{5D6866B7-D01C-41CE-B7C3-17CCBBCD0F8B}"/>
    <cellStyle name="Comma 14 2 4 2 2 4" xfId="13480" xr:uid="{2A62475E-6E9F-474D-9613-14BB0BCE00DB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3" xfId="15189" xr:uid="{B0678ED0-5D84-43B7-982E-5C918F695D76}"/>
    <cellStyle name="Comma 14 2 4 2 4" xfId="6775" xr:uid="{B441F4C8-8A9B-4774-B9C6-57E84FBB429C}"/>
    <cellStyle name="Comma 14 2 4 2 4 2" xfId="18003" xr:uid="{9ABF9656-A399-48F2-8111-864F7770946C}"/>
    <cellStyle name="Comma 14 2 4 2 5" xfId="12400" xr:uid="{51BB73C3-0EFD-4829-8159-D09F178235A4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3" xfId="15731" xr:uid="{88A79703-5BC0-4E8C-99DB-7B97462DF434}"/>
    <cellStyle name="Comma 14 2 4 3 3" xfId="7317" xr:uid="{A1BBB009-6FB6-4AA0-8850-9AE48E1B658B}"/>
    <cellStyle name="Comma 14 2 4 3 3 2" xfId="18545" xr:uid="{8B3F02CC-4E08-449B-BC97-2FF94DDF5A04}"/>
    <cellStyle name="Comma 14 2 4 3 4" xfId="12942" xr:uid="{7887213D-D814-49D3-A353-2E5CC730E5A8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3" xfId="14651" xr:uid="{E74D5446-2A2C-495E-87E8-352952FBD5A3}"/>
    <cellStyle name="Comma 14 2 4 5" xfId="6237" xr:uid="{B31802DB-09BA-4E54-9780-995A23C519FD}"/>
    <cellStyle name="Comma 14 2 4 5 2" xfId="17465" xr:uid="{DCE2FD0D-B79C-4A70-8A3E-C54E62AD141D}"/>
    <cellStyle name="Comma 14 2 4 6" xfId="11862" xr:uid="{4AFA7A50-0E4F-4C5C-8FE9-02430340EA3E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3" xfId="16002" xr:uid="{4CAE9252-D818-4508-8990-3AB1775ECE4F}"/>
    <cellStyle name="Comma 14 2 5 2 3" xfId="7588" xr:uid="{F4D65239-735D-4E9D-8C65-417637F392E0}"/>
    <cellStyle name="Comma 14 2 5 2 3 2" xfId="18816" xr:uid="{3982A519-1679-4873-A1B5-7F86E41D282B}"/>
    <cellStyle name="Comma 14 2 5 2 4" xfId="13213" xr:uid="{362E17B7-3423-47C3-A890-0005A899B60C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3" xfId="14922" xr:uid="{2AA81AEE-2E86-442A-944C-DDE580E6E1C1}"/>
    <cellStyle name="Comma 14 2 5 4" xfId="6508" xr:uid="{BDD09994-B3D8-4A37-BDDD-28745A0DF409}"/>
    <cellStyle name="Comma 14 2 5 4 2" xfId="17736" xr:uid="{83E0BBBA-7988-44D5-A5D3-7A225F8C0414}"/>
    <cellStyle name="Comma 14 2 5 5" xfId="12133" xr:uid="{A8CCD712-C8A2-47D4-AE96-FBB6E7BE93D1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3" xfId="15464" xr:uid="{3399F7ED-4F30-4374-A3ED-464A2860CA97}"/>
    <cellStyle name="Comma 14 2 6 3" xfId="7050" xr:uid="{3CDF88ED-D927-4228-A183-0A312F487B68}"/>
    <cellStyle name="Comma 14 2 6 3 2" xfId="18278" xr:uid="{817C3C07-E2DE-42E6-AB69-F478248132BE}"/>
    <cellStyle name="Comma 14 2 6 4" xfId="12675" xr:uid="{09C1B962-6B2F-4C17-8E4E-A22DB909713F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3" xfId="16545" xr:uid="{4984C8DD-8646-4F4C-BE18-02C73F247DBD}"/>
    <cellStyle name="Comma 14 2 7 3" xfId="8131" xr:uid="{D711716B-379B-4AFC-8965-2561B645E78D}"/>
    <cellStyle name="Comma 14 2 7 3 2" xfId="19359" xr:uid="{0BD60562-B703-4E63-A9E4-323C684D3005}"/>
    <cellStyle name="Comma 14 2 7 4" xfId="13756" xr:uid="{A8B89DF5-0C0E-494A-ACD8-4DA9B6A6354A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3" xfId="14384" xr:uid="{1542C2AC-378B-4FE3-90E6-8BFF0BB487D4}"/>
    <cellStyle name="Comma 14 2 8 3" xfId="5970" xr:uid="{CDAF2BA5-0CFA-4461-80E1-B91A82FDD1BD}"/>
    <cellStyle name="Comma 14 2 8 3 2" xfId="17198" xr:uid="{DF970A0F-A13D-4ECC-81D3-0AED21263632}"/>
    <cellStyle name="Comma 14 2 8 4" xfId="11595" xr:uid="{FB2EB611-4CC0-4C3B-8940-41DAB6BCA6B7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3" xfId="14108" xr:uid="{F750EEDD-5336-4966-8E52-7D8E41CAB8B2}"/>
    <cellStyle name="Comma 14 3" xfId="118" xr:uid="{00000000-0005-0000-0000-0000B5020000}"/>
    <cellStyle name="Comma 14 3 10" xfId="11350" xr:uid="{6448E7FB-7483-45DD-B29A-33307C5A7549}"/>
    <cellStyle name="Comma 14 3 2" xfId="244" xr:uid="{00000000-0005-0000-0000-0000B6020000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3" xfId="16426" xr:uid="{2DD2D510-2287-4BA2-B64F-C22D62EE4AB0}"/>
    <cellStyle name="Comma 14 3 2 2 2 2 3" xfId="8012" xr:uid="{D33A9210-4D96-40E3-8352-1607383EA9D5}"/>
    <cellStyle name="Comma 14 3 2 2 2 2 3 2" xfId="19240" xr:uid="{6E14FC0B-AF2B-4B38-A53C-DB3965F68C21}"/>
    <cellStyle name="Comma 14 3 2 2 2 2 4" xfId="13637" xr:uid="{F86A321D-DED6-4D20-AA76-6A851F525F5F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3" xfId="15346" xr:uid="{C60819B4-36F6-410D-9B6E-D0DA36081026}"/>
    <cellStyle name="Comma 14 3 2 2 2 4" xfId="6932" xr:uid="{32EF1864-E94A-4060-9A5A-E032E66AD329}"/>
    <cellStyle name="Comma 14 3 2 2 2 4 2" xfId="18160" xr:uid="{96606467-0548-4DA7-B968-D9B3F1D50324}"/>
    <cellStyle name="Comma 14 3 2 2 2 5" xfId="12557" xr:uid="{75375A23-397E-4C13-994D-D824DF796877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3" xfId="15888" xr:uid="{AFAFCCB2-DF74-46E9-B180-29F41EF2D90A}"/>
    <cellStyle name="Comma 14 3 2 2 3 3" xfId="7474" xr:uid="{0A8F03BE-C823-43AB-9EA1-D95A04E62668}"/>
    <cellStyle name="Comma 14 3 2 2 3 3 2" xfId="18702" xr:uid="{BCB8152C-498B-4925-9F47-B77FA25A8935}"/>
    <cellStyle name="Comma 14 3 2 2 3 4" xfId="13099" xr:uid="{EB1DAE6D-D3F8-48FD-8B51-F32720BA1C84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3" xfId="14808" xr:uid="{78311C02-7F2C-4BAE-9677-18F8D990DECF}"/>
    <cellStyle name="Comma 14 3 2 2 5" xfId="6394" xr:uid="{F459B773-97D4-46DB-8916-6FDABB54071B}"/>
    <cellStyle name="Comma 14 3 2 2 5 2" xfId="17622" xr:uid="{700FACBB-0197-4ACA-8CC9-9F03A2416FB4}"/>
    <cellStyle name="Comma 14 3 2 2 6" xfId="12019" xr:uid="{E429204A-7406-422B-A2DC-3AAF9DB5DDC5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3" xfId="16159" xr:uid="{6C70F501-792E-41FB-B1E3-4360D807FACF}"/>
    <cellStyle name="Comma 14 3 2 3 2 3" xfId="7745" xr:uid="{9240ACE7-98F0-4FDD-9F0C-755FD0FE2209}"/>
    <cellStyle name="Comma 14 3 2 3 2 3 2" xfId="18973" xr:uid="{7196526C-EE52-4C70-9B9C-9B34B2D2CD65}"/>
    <cellStyle name="Comma 14 3 2 3 2 4" xfId="13370" xr:uid="{337A81E5-2126-4B01-BDEB-0857EE3D7E3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3" xfId="15079" xr:uid="{90001D05-45B7-4EB8-BA36-7C2B9FE02C7C}"/>
    <cellStyle name="Comma 14 3 2 3 4" xfId="6665" xr:uid="{19AC5A55-9464-451E-A8B8-9E387D9E9C9E}"/>
    <cellStyle name="Comma 14 3 2 3 4 2" xfId="17893" xr:uid="{947E7F54-8554-4991-87BE-8E4EF5F74B0C}"/>
    <cellStyle name="Comma 14 3 2 3 5" xfId="12290" xr:uid="{C4775543-4A69-417E-A545-1A130453B0DF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3" xfId="15621" xr:uid="{B670452D-3562-49ED-B41B-8FBF9CE011A1}"/>
    <cellStyle name="Comma 14 3 2 4 3" xfId="7207" xr:uid="{D57CD15B-0DA0-40DE-A586-17FE2F2B1BF9}"/>
    <cellStyle name="Comma 14 3 2 4 3 2" xfId="18435" xr:uid="{93CE6A31-3A4A-4B7A-B975-2B0ABE155EBA}"/>
    <cellStyle name="Comma 14 3 2 4 4" xfId="12832" xr:uid="{CC16DA84-B174-414E-9DCE-98DFCD4269B3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3" xfId="16702" xr:uid="{7B3C75E3-8366-4002-83B1-929BC4ECB6DE}"/>
    <cellStyle name="Comma 14 3 2 5 3" xfId="8288" xr:uid="{EB5FC7E8-50A9-411E-90B9-28092FB97D85}"/>
    <cellStyle name="Comma 14 3 2 5 3 2" xfId="19516" xr:uid="{8D5DFFC3-6105-4878-8F83-725F641D27CE}"/>
    <cellStyle name="Comma 14 3 2 5 4" xfId="13913" xr:uid="{899F9F3F-2573-459B-B4B6-F931954AECF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3" xfId="14541" xr:uid="{54D138FA-24DF-4DC7-843D-053EB45DA1EC}"/>
    <cellStyle name="Comma 14 3 2 6 3" xfId="6127" xr:uid="{068FF7B6-E355-4360-8AED-5D2B473FFDEE}"/>
    <cellStyle name="Comma 14 3 2 6 3 2" xfId="17355" xr:uid="{F3D25BE4-9490-4705-A920-7B14795A616A}"/>
    <cellStyle name="Comma 14 3 2 6 4" xfId="11752" xr:uid="{EEB07708-48AB-4E0D-BA01-48BD8B0C1BB7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3" xfId="14265" xr:uid="{28648413-066C-4631-964D-9DEB29A5FC2F}"/>
    <cellStyle name="Comma 14 3 2 8" xfId="5852" xr:uid="{BD1E66A1-5FAD-4033-B9C4-27AA3D890784}"/>
    <cellStyle name="Comma 14 3 2 8 2" xfId="17080" xr:uid="{ED0CDECD-36C3-4CD7-A948-26C4B0E5D3CD}"/>
    <cellStyle name="Comma 14 3 2 9" xfId="11476" xr:uid="{89D5FAD8-95DF-488E-BB13-B8521DD90A5F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3" xfId="16300" xr:uid="{015137DA-B332-4792-B1B7-D2C4CF79DD6A}"/>
    <cellStyle name="Comma 14 3 3 2 2 3" xfId="7886" xr:uid="{5AAE999A-1E16-46BD-89F8-F8196805545D}"/>
    <cellStyle name="Comma 14 3 3 2 2 3 2" xfId="19114" xr:uid="{72DA1E1B-3567-4899-A532-B2D1C3445DC5}"/>
    <cellStyle name="Comma 14 3 3 2 2 4" xfId="13511" xr:uid="{960915F7-924C-41BC-A3A5-E04751ACE826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3" xfId="15220" xr:uid="{2A943020-D279-464C-8494-E1E79F2314D2}"/>
    <cellStyle name="Comma 14 3 3 2 4" xfId="6806" xr:uid="{02CE40A0-EF5F-4834-8867-9B9BADB3FCB1}"/>
    <cellStyle name="Comma 14 3 3 2 4 2" xfId="18034" xr:uid="{BAA6A4A5-B8FC-4A70-B24C-DB560178ED79}"/>
    <cellStyle name="Comma 14 3 3 2 5" xfId="12431" xr:uid="{00949744-6B58-4C3E-9172-1B97C7EBBEA1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3" xfId="15762" xr:uid="{ACA66A74-C9E3-4DD8-96A9-37E6F19027B1}"/>
    <cellStyle name="Comma 14 3 3 3 3" xfId="7348" xr:uid="{07C6BDA1-F68C-4B11-BF6E-F49012A72C92}"/>
    <cellStyle name="Comma 14 3 3 3 3 2" xfId="18576" xr:uid="{D254679F-8719-45F5-94C2-7523D42B8C2C}"/>
    <cellStyle name="Comma 14 3 3 3 4" xfId="12973" xr:uid="{4CCB41E9-6CB6-4998-A087-3ECE830CCAD4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3" xfId="14682" xr:uid="{A27DFBA9-580E-4372-85E5-76F978627FFF}"/>
    <cellStyle name="Comma 14 3 3 5" xfId="6268" xr:uid="{02B4F897-7D30-4215-B92B-FA6A3AD7C173}"/>
    <cellStyle name="Comma 14 3 3 5 2" xfId="17496" xr:uid="{CEAA5A61-63B3-4A2C-BEC6-CB55EBAA6FA4}"/>
    <cellStyle name="Comma 14 3 3 6" xfId="11893" xr:uid="{F3112595-B8EB-4293-AD3F-FBD5E45D5B68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3" xfId="16033" xr:uid="{25BFB0EF-A35B-4BE6-914C-DD1A533AA826}"/>
    <cellStyle name="Comma 14 3 4 2 3" xfId="7619" xr:uid="{85C7BFC2-EA39-49C1-B268-94005A72629A}"/>
    <cellStyle name="Comma 14 3 4 2 3 2" xfId="18847" xr:uid="{ABD26D87-BCCD-4C54-A8EC-BAD3B0546C3C}"/>
    <cellStyle name="Comma 14 3 4 2 4" xfId="13244" xr:uid="{3775CE24-8078-4149-B48C-FBBAA0C3C45A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3" xfId="14953" xr:uid="{336F007D-3503-450B-901A-AD66F1B55348}"/>
    <cellStyle name="Comma 14 3 4 4" xfId="6539" xr:uid="{29E1102D-C328-4F9C-B1BD-089C5D3E9698}"/>
    <cellStyle name="Comma 14 3 4 4 2" xfId="17767" xr:uid="{895F4DDE-9DAA-4EE3-B361-02F7B23588CD}"/>
    <cellStyle name="Comma 14 3 4 5" xfId="12164" xr:uid="{A5D6A72B-252F-494B-9921-710C3EB96361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3" xfId="15495" xr:uid="{8616297E-620E-44C3-B60B-8A00FD390FD7}"/>
    <cellStyle name="Comma 14 3 5 3" xfId="7081" xr:uid="{41F376A0-E0E2-47E0-B7F6-A5BFE90803EB}"/>
    <cellStyle name="Comma 14 3 5 3 2" xfId="18309" xr:uid="{23ACBB1A-D22E-4DD7-AD75-CAD8A9973951}"/>
    <cellStyle name="Comma 14 3 5 4" xfId="12706" xr:uid="{7A396C39-F252-479E-A841-201FE1260FF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3" xfId="16576" xr:uid="{D3E8C5C5-93DD-4059-A9E3-7A63BCF305E3}"/>
    <cellStyle name="Comma 14 3 6 3" xfId="8162" xr:uid="{A16C7677-5A75-4D4A-9344-16CDCF7ED7F2}"/>
    <cellStyle name="Comma 14 3 6 3 2" xfId="19390" xr:uid="{8C27186E-EBC5-4693-87CB-D3A3605189AF}"/>
    <cellStyle name="Comma 14 3 6 4" xfId="13787" xr:uid="{40F2327C-1807-4EF4-B5DC-8193E6C5FC72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3" xfId="14415" xr:uid="{879A2B84-BEC3-449F-A081-21B2DA5C98C1}"/>
    <cellStyle name="Comma 14 3 7 3" xfId="6001" xr:uid="{C62223A8-705B-461C-830D-F2AAEE30855C}"/>
    <cellStyle name="Comma 14 3 7 3 2" xfId="17229" xr:uid="{A4CAE63D-00BE-4B75-9D1F-F5A15410C749}"/>
    <cellStyle name="Comma 14 3 7 4" xfId="11626" xr:uid="{A0D44875-A9A4-4EF8-8684-C31EAC9529A0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3" xfId="14139" xr:uid="{057848F5-E2BE-4AE0-9F4E-13442BEDD803}"/>
    <cellStyle name="Comma 14 3 9" xfId="5726" xr:uid="{A5E99C45-3980-4609-8A22-5DE8F6A2F75D}"/>
    <cellStyle name="Comma 14 3 9 2" xfId="16954" xr:uid="{B98DCE75-499B-42A4-B36B-ADEEC13BF8B6}"/>
    <cellStyle name="Comma 14 4" xfId="180" xr:uid="{00000000-0005-0000-0000-0000C9020000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3" xfId="16362" xr:uid="{21CA0943-8241-4B64-AD39-800B81FFE8C7}"/>
    <cellStyle name="Comma 14 4 2 2 2 3" xfId="7948" xr:uid="{2186F93A-C6C3-4195-916F-014B0694A421}"/>
    <cellStyle name="Comma 14 4 2 2 2 3 2" xfId="19176" xr:uid="{AD8404B3-7063-40E6-B2AC-908AA2F6A1F4}"/>
    <cellStyle name="Comma 14 4 2 2 2 4" xfId="13573" xr:uid="{01B7F4A7-EFB9-4233-A85D-6F7C2554036F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3" xfId="15282" xr:uid="{EF85FBE3-F9A6-49BC-97A2-4970C1B79ACD}"/>
    <cellStyle name="Comma 14 4 2 2 4" xfId="6868" xr:uid="{E0CC5CBE-5A3F-4E95-A846-AFAC73AAFF4B}"/>
    <cellStyle name="Comma 14 4 2 2 4 2" xfId="18096" xr:uid="{93CC13E2-8826-4BFF-8A42-6ED309117F41}"/>
    <cellStyle name="Comma 14 4 2 2 5" xfId="12493" xr:uid="{915D08C4-D68C-4A3B-AF2A-C436B24133BE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3" xfId="15824" xr:uid="{31C0D3CD-57A4-4BD2-8B0C-E25574FED34E}"/>
    <cellStyle name="Comma 14 4 2 3 3" xfId="7410" xr:uid="{CE7EDD9A-B958-4587-BEE1-9E47013E87B3}"/>
    <cellStyle name="Comma 14 4 2 3 3 2" xfId="18638" xr:uid="{A852592F-6AEA-4B60-91CF-15805E9ED601}"/>
    <cellStyle name="Comma 14 4 2 3 4" xfId="13035" xr:uid="{FD673850-055B-49EA-9445-221C8C463083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3" xfId="14744" xr:uid="{0EBA41F0-977B-4F3C-B1C1-31E59D60F049}"/>
    <cellStyle name="Comma 14 4 2 5" xfId="6330" xr:uid="{E1C682CE-F8F6-4104-AE14-BC5BD93EDDBB}"/>
    <cellStyle name="Comma 14 4 2 5 2" xfId="17558" xr:uid="{43DE79E4-5BB2-4452-9B1F-EC06D9D00239}"/>
    <cellStyle name="Comma 14 4 2 6" xfId="11955" xr:uid="{A2465A50-82B4-4C4B-8F21-2C0502CC52C1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3" xfId="16095" xr:uid="{5F4EB505-666D-4707-84A7-890258FFD88C}"/>
    <cellStyle name="Comma 14 4 3 2 3" xfId="7681" xr:uid="{5652555B-C7E0-4AD0-B600-94FA3E7DC051}"/>
    <cellStyle name="Comma 14 4 3 2 3 2" xfId="18909" xr:uid="{FC821DFC-1E6C-427B-A5FC-309D3C5F990E}"/>
    <cellStyle name="Comma 14 4 3 2 4" xfId="13306" xr:uid="{7FC50012-AB7C-4711-B93D-10B095D96A5A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3" xfId="15015" xr:uid="{9739CAEC-466A-4E36-B571-52B43BE9AB0B}"/>
    <cellStyle name="Comma 14 4 3 4" xfId="6601" xr:uid="{0F9A7036-4027-4BB9-9E1E-8086BEC97F4D}"/>
    <cellStyle name="Comma 14 4 3 4 2" xfId="17829" xr:uid="{EE00F9D1-0C3C-475E-9E59-A6F62DB5A212}"/>
    <cellStyle name="Comma 14 4 3 5" xfId="12226" xr:uid="{D6E8858E-1714-41D1-A241-F531D4C6F520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3" xfId="15557" xr:uid="{4CD94C46-CDEB-4002-8FC7-A2B3BBA29EAE}"/>
    <cellStyle name="Comma 14 4 4 3" xfId="7143" xr:uid="{65E2EE0F-DD32-4247-B222-623A5914735A}"/>
    <cellStyle name="Comma 14 4 4 3 2" xfId="18371" xr:uid="{B10FFC7C-EFF0-4D59-9957-0791BA67A2BF}"/>
    <cellStyle name="Comma 14 4 4 4" xfId="12768" xr:uid="{555FE4F6-59B2-4108-985D-DDD2B16BB10D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3" xfId="16638" xr:uid="{C0FFE598-65F3-4F1F-9EFB-AD421D59CDD3}"/>
    <cellStyle name="Comma 14 4 5 3" xfId="8224" xr:uid="{CD6EF433-B81A-40DF-A7B9-873555D84B7D}"/>
    <cellStyle name="Comma 14 4 5 3 2" xfId="19452" xr:uid="{B7C29730-1B7A-44BB-A492-313F77D73B2A}"/>
    <cellStyle name="Comma 14 4 5 4" xfId="13849" xr:uid="{4DAC118A-3888-42E7-9674-BE326A74B0D8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3" xfId="14477" xr:uid="{33966E93-0577-400C-B5CE-619944183866}"/>
    <cellStyle name="Comma 14 4 6 3" xfId="6063" xr:uid="{B2FE202E-1E9A-4503-B9F6-55C2762D273A}"/>
    <cellStyle name="Comma 14 4 6 3 2" xfId="17291" xr:uid="{F7F86F0B-FB84-488C-9DDE-7AB5A398D44E}"/>
    <cellStyle name="Comma 14 4 6 4" xfId="11688" xr:uid="{A2EB0244-A2A7-483B-80F5-EC2964B5C8F7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3" xfId="14201" xr:uid="{7DB57D71-5C36-4DE5-917C-7B8C9E07DE10}"/>
    <cellStyle name="Comma 14 4 8" xfId="5788" xr:uid="{7A45C11B-04B5-4FC5-879B-39790E1FB0F3}"/>
    <cellStyle name="Comma 14 4 8 2" xfId="17016" xr:uid="{0C08D564-8498-40C8-95C2-052C53304C95}"/>
    <cellStyle name="Comma 14 4 9" xfId="11412" xr:uid="{605D4937-70AD-4877-9D21-F64270D03B39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3" xfId="16208" xr:uid="{D1C4D9AC-FEC7-4D30-B0D7-840AC65FC8F1}"/>
    <cellStyle name="Comma 14 5 2 2 3" xfId="7794" xr:uid="{6651BFD5-15CE-4934-A06D-44F1E54196DC}"/>
    <cellStyle name="Comma 14 5 2 2 3 2" xfId="19022" xr:uid="{531CFB05-2E64-48E6-A10C-0BE76A5D6F1E}"/>
    <cellStyle name="Comma 14 5 2 2 4" xfId="13419" xr:uid="{1F0152F7-1A34-4718-974B-91B83056DC32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3" xfId="15128" xr:uid="{62D2DB56-9900-49AA-B61B-94D9EE82CA33}"/>
    <cellStyle name="Comma 14 5 2 4" xfId="6714" xr:uid="{A373E95E-3EA0-455B-BDC4-D4412ED43A0C}"/>
    <cellStyle name="Comma 14 5 2 4 2" xfId="17942" xr:uid="{FE910A73-AE0F-4C4B-9941-50E9DF11CCEF}"/>
    <cellStyle name="Comma 14 5 2 5" xfId="12339" xr:uid="{2E0A72EA-1FB2-4EA4-8585-1336612C87F8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3" xfId="15670" xr:uid="{8A6DFEEA-6CC2-4616-A5C1-DEF2E5A115AF}"/>
    <cellStyle name="Comma 14 5 3 3" xfId="7256" xr:uid="{609359D8-0D70-4664-BDC0-2935B0D6EBDE}"/>
    <cellStyle name="Comma 14 5 3 3 2" xfId="18484" xr:uid="{74F6C7C8-2963-4FC8-86C3-522417786660}"/>
    <cellStyle name="Comma 14 5 3 4" xfId="12881" xr:uid="{B0DD97E5-4835-4FF5-8FC0-391A84FE5ED7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3" xfId="14590" xr:uid="{42B7BCA5-281E-448C-B5B5-723C0A081C4A}"/>
    <cellStyle name="Comma 14 5 5" xfId="6176" xr:uid="{8007F737-1F90-411B-8087-4270840AA246}"/>
    <cellStyle name="Comma 14 5 5 2" xfId="17404" xr:uid="{FA305362-EAC0-4C07-B4D5-4D0736B6D5EE}"/>
    <cellStyle name="Comma 14 5 6" xfId="11801" xr:uid="{1D830716-853F-406F-BE49-E4957ABB30DB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3" xfId="15941" xr:uid="{21355540-F739-46D0-8D72-A743B474CC6E}"/>
    <cellStyle name="Comma 14 6 2 3" xfId="7527" xr:uid="{2922412A-A2AD-417A-B19C-FBA125324E01}"/>
    <cellStyle name="Comma 14 6 2 3 2" xfId="18755" xr:uid="{2FF371A6-073C-4F08-A03D-C3ADD841D690}"/>
    <cellStyle name="Comma 14 6 2 4" xfId="13152" xr:uid="{050C2A86-93BD-4AD7-BD48-398F39BC1C5A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3" xfId="14861" xr:uid="{80DB43D9-126E-44FB-9D61-CF2AD01FFF26}"/>
    <cellStyle name="Comma 14 6 4" xfId="6447" xr:uid="{A4801D07-3862-4F7E-A523-24B8D6EB010F}"/>
    <cellStyle name="Comma 14 6 4 2" xfId="17675" xr:uid="{AABA8441-DB8C-4DDF-8F9E-5FFB30B6B522}"/>
    <cellStyle name="Comma 14 6 5" xfId="12072" xr:uid="{5729D490-8AD8-4EA9-927E-8BCA4EF9BB74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3" xfId="15403" xr:uid="{FD9D8C67-FCDB-4230-B56B-F380B135D57C}"/>
    <cellStyle name="Comma 14 7 3" xfId="6989" xr:uid="{70FC361D-2B60-4774-B070-2DE935EC1826}"/>
    <cellStyle name="Comma 14 7 3 2" xfId="18217" xr:uid="{FDDDA804-0F99-4C2B-A50D-7277B97AD3B9}"/>
    <cellStyle name="Comma 14 7 4" xfId="12614" xr:uid="{B831648E-0EFD-4542-81D3-330A69CAB1B0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3" xfId="16484" xr:uid="{F62C36E4-A1AA-47D9-A5C3-D948BBB40592}"/>
    <cellStyle name="Comma 14 8 3" xfId="8070" xr:uid="{97BF7629-335E-43D3-B414-5B77CDD32B91}"/>
    <cellStyle name="Comma 14 8 3 2" xfId="19298" xr:uid="{147AF600-5044-4291-BC3F-68DC70D74C37}"/>
    <cellStyle name="Comma 14 8 4" xfId="13695" xr:uid="{9C03F68E-4BA4-4A3B-8F2D-5018347C0936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3" xfId="14323" xr:uid="{AF4BA795-9364-4968-9ADA-843A40CF9E2C}"/>
    <cellStyle name="Comma 14 9 3" xfId="5909" xr:uid="{07189ADB-C651-42A9-8DB9-8058C5F92E73}"/>
    <cellStyle name="Comma 14 9 3 2" xfId="17137" xr:uid="{E266BA07-9935-4683-8D2B-4AA94B4AD164}"/>
    <cellStyle name="Comma 14 9 4" xfId="11534" xr:uid="{3E189B75-638A-4FC8-9EAD-88437C6D7356}"/>
    <cellStyle name="Comma 140" xfId="11243" xr:uid="{BA445DFF-DFC0-4F9F-A619-32CBE809D86B}"/>
    <cellStyle name="Comma 140 2" xfId="22471" xr:uid="{3D0F16C5-6479-4E7B-8698-B2C7C98ECE57}"/>
    <cellStyle name="Comma 141" xfId="11244" xr:uid="{00B3F2CB-9258-492A-B7DC-9259D2A79859}"/>
    <cellStyle name="Comma 141 2" xfId="22472" xr:uid="{22733925-DD6C-4F50-ADCC-54CFE6827E53}"/>
    <cellStyle name="Comma 142" xfId="11245" xr:uid="{AF009098-BB49-4CD0-B299-978FB6715D1B}"/>
    <cellStyle name="Comma 142 2" xfId="22473" xr:uid="{7CD09FF3-9173-4BA6-AEB0-A20FF8B97A9C}"/>
    <cellStyle name="Comma 143" xfId="11246" xr:uid="{34F3ABDF-647C-4F92-9872-9A3FE6974AE2}"/>
    <cellStyle name="Comma 143 2" xfId="22474" xr:uid="{F0F20D46-5F49-44A8-A152-F90EB82105EB}"/>
    <cellStyle name="Comma 144" xfId="11248" xr:uid="{9EC3108B-D30F-402E-A6B7-195D1FF42F49}"/>
    <cellStyle name="Comma 144 2" xfId="22476" xr:uid="{EE9E74CC-EA78-4413-82AA-59DC807F43DC}"/>
    <cellStyle name="Comma 145" xfId="11247" xr:uid="{F801F3EA-0E68-4084-9266-A180A8E197EB}"/>
    <cellStyle name="Comma 145 2" xfId="22475" xr:uid="{79FF1F3B-2A4D-4C56-97EC-1A823E15959B}"/>
    <cellStyle name="Comma 146" xfId="11249" xr:uid="{38F64A9B-E68D-491A-9745-A64C103C3808}"/>
    <cellStyle name="Comma 146 2" xfId="22477" xr:uid="{604D256E-A33A-4EB2-A68E-04010305AE06}"/>
    <cellStyle name="Comma 147" xfId="11250" xr:uid="{1EEE7E1D-37F5-4A64-9505-DF383EF5BCBD}"/>
    <cellStyle name="Comma 148" xfId="22478" xr:uid="{9BB0B8A8-9E11-4353-827C-BABDE8E904CB}"/>
    <cellStyle name="Comma 149" xfId="22479" xr:uid="{8567193D-7201-4CAB-9988-8B81C53A45BF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1" xfId="11289" xr:uid="{96051F76-1F64-430D-8513-ADBEFCA248F1}"/>
    <cellStyle name="Comma 15 2" xfId="119" xr:uid="{00000000-0005-0000-0000-0000DD020000}"/>
    <cellStyle name="Comma 15 2 10" xfId="11351" xr:uid="{814DC5A9-3EAB-4AD4-8894-447E468BA2DF}"/>
    <cellStyle name="Comma 15 2 2" xfId="245" xr:uid="{00000000-0005-0000-0000-0000DE02000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3" xfId="16427" xr:uid="{0D525C51-A6AA-49A0-83FB-8823392F2FB8}"/>
    <cellStyle name="Comma 15 2 2 2 2 2 3" xfId="8013" xr:uid="{3A50C791-68C0-4316-8228-B997CC4A39E8}"/>
    <cellStyle name="Comma 15 2 2 2 2 2 3 2" xfId="19241" xr:uid="{AD008B07-9F1A-422D-B0B5-FB441B7837F3}"/>
    <cellStyle name="Comma 15 2 2 2 2 2 4" xfId="13638" xr:uid="{0605A251-EA1C-434B-9308-F4ED2ECD7BF5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3" xfId="15347" xr:uid="{BAB75549-44B3-4C93-8E01-6CC81E8ED345}"/>
    <cellStyle name="Comma 15 2 2 2 2 4" xfId="6933" xr:uid="{33E4EE42-2F1F-4650-AC90-C0BB629CE9F5}"/>
    <cellStyle name="Comma 15 2 2 2 2 4 2" xfId="18161" xr:uid="{AFE80C90-3BF7-44E0-89E0-BDCDB84556D7}"/>
    <cellStyle name="Comma 15 2 2 2 2 5" xfId="12558" xr:uid="{9F6842A4-C2F4-4017-AE95-28E9C4F4794B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3" xfId="15889" xr:uid="{707F347C-2848-44CA-B875-819B3E29801A}"/>
    <cellStyle name="Comma 15 2 2 2 3 3" xfId="7475" xr:uid="{82F09ABB-6A58-41F1-AA00-B572419A6BBA}"/>
    <cellStyle name="Comma 15 2 2 2 3 3 2" xfId="18703" xr:uid="{E1CE884F-86A5-4D6C-95BD-C385ABBF157C}"/>
    <cellStyle name="Comma 15 2 2 2 3 4" xfId="13100" xr:uid="{360B9EA6-FCC8-4935-9DEC-F15DBDFB1413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3" xfId="14809" xr:uid="{2BF3E5EC-6744-4D86-A78F-4452D8039282}"/>
    <cellStyle name="Comma 15 2 2 2 5" xfId="6395" xr:uid="{7C1B1D19-583E-47E8-AB3D-4D87E1FB10CB}"/>
    <cellStyle name="Comma 15 2 2 2 5 2" xfId="17623" xr:uid="{353579A0-04F7-41C7-8830-ABE68022A09E}"/>
    <cellStyle name="Comma 15 2 2 2 6" xfId="12020" xr:uid="{276C10FA-8DA5-4612-A1E0-5382EA3C582D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3" xfId="16160" xr:uid="{C712538B-3839-45C1-B940-ADDC8AEF0A0A}"/>
    <cellStyle name="Comma 15 2 2 3 2 3" xfId="7746" xr:uid="{BA66B356-6C0E-428B-B8EB-4ACD3FDBA992}"/>
    <cellStyle name="Comma 15 2 2 3 2 3 2" xfId="18974" xr:uid="{52E2EFB3-12C1-48EF-8864-689DF41425DC}"/>
    <cellStyle name="Comma 15 2 2 3 2 4" xfId="13371" xr:uid="{009DF90B-09C7-43C2-94E7-C776DBA8E673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3" xfId="15080" xr:uid="{0BDC4EAF-EAEF-4096-994D-DC46382154BC}"/>
    <cellStyle name="Comma 15 2 2 3 4" xfId="6666" xr:uid="{9F5E5CD4-F23A-4664-AFAB-280F8AB5830F}"/>
    <cellStyle name="Comma 15 2 2 3 4 2" xfId="17894" xr:uid="{C1831898-031B-4BFD-B3B5-C08FC066D5FE}"/>
    <cellStyle name="Comma 15 2 2 3 5" xfId="12291" xr:uid="{2615ECEC-573B-418D-9096-DEA9366D387E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3" xfId="15622" xr:uid="{FF66CAA4-CB88-4636-90EE-B3AD1028A1D2}"/>
    <cellStyle name="Comma 15 2 2 4 3" xfId="7208" xr:uid="{F5C2C696-F5BB-49E9-8E84-FA8B0B4449AC}"/>
    <cellStyle name="Comma 15 2 2 4 3 2" xfId="18436" xr:uid="{2E6D2BA0-F725-473C-8EDF-FDE41C940C42}"/>
    <cellStyle name="Comma 15 2 2 4 4" xfId="12833" xr:uid="{8EA35BC5-D3CB-4B4F-B7E8-79FC672BEE4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3" xfId="16703" xr:uid="{792F130F-FBEF-4EF7-9C75-29C291B8E774}"/>
    <cellStyle name="Comma 15 2 2 5 3" xfId="8289" xr:uid="{580350C7-9E63-411B-814B-6662A4833164}"/>
    <cellStyle name="Comma 15 2 2 5 3 2" xfId="19517" xr:uid="{453E893B-3AB5-42D2-983E-7E38168FEE51}"/>
    <cellStyle name="Comma 15 2 2 5 4" xfId="13914" xr:uid="{6A024217-47F4-41F4-920F-74F73BFCF3CE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3" xfId="14542" xr:uid="{58063736-9D90-48C0-99C4-D6E53AF90177}"/>
    <cellStyle name="Comma 15 2 2 6 3" xfId="6128" xr:uid="{1308CFB8-4770-4440-A48E-BD3F04B0AA64}"/>
    <cellStyle name="Comma 15 2 2 6 3 2" xfId="17356" xr:uid="{6F80A3EC-1296-4751-8CD7-966D8879EAC7}"/>
    <cellStyle name="Comma 15 2 2 6 4" xfId="11753" xr:uid="{21A64A94-58E9-499D-A440-A69196C3D95D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3" xfId="14266" xr:uid="{4CC60273-F5E9-4EB4-804B-D34DAB154CC9}"/>
    <cellStyle name="Comma 15 2 2 8" xfId="5853" xr:uid="{06C3FEBF-DE23-4A33-9303-FCDD416943EA}"/>
    <cellStyle name="Comma 15 2 2 8 2" xfId="17081" xr:uid="{11878BEA-313D-4ED9-ABE1-6CC7BFC6D2EE}"/>
    <cellStyle name="Comma 15 2 2 9" xfId="11477" xr:uid="{B5BEEEB1-6AD7-4F81-B239-5997D2B6EBA6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3" xfId="16301" xr:uid="{75EDE1CF-82CF-44FE-A0DB-80CE871E45EE}"/>
    <cellStyle name="Comma 15 2 3 2 2 3" xfId="7887" xr:uid="{EC3A4CE2-302B-43A7-930F-6856D3CA1E83}"/>
    <cellStyle name="Comma 15 2 3 2 2 3 2" xfId="19115" xr:uid="{FE1E4AEF-DA97-428E-9551-08A6FC2A7AA7}"/>
    <cellStyle name="Comma 15 2 3 2 2 4" xfId="13512" xr:uid="{D23603BB-56E0-42C5-BB12-AB73442A363B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3" xfId="15221" xr:uid="{1B35B190-6B9D-403E-B46E-B2FD90566008}"/>
    <cellStyle name="Comma 15 2 3 2 4" xfId="6807" xr:uid="{346ED8C0-DB7F-4AA4-A3BF-953A1DC26B0F}"/>
    <cellStyle name="Comma 15 2 3 2 4 2" xfId="18035" xr:uid="{6EEB16A2-3183-412B-8DF2-7B9ADA54B8E5}"/>
    <cellStyle name="Comma 15 2 3 2 5" xfId="12432" xr:uid="{1C3F856A-D792-4CE8-AE5E-9B5F591F747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3" xfId="15763" xr:uid="{8B4E0050-77ED-46F0-BD9E-A550670612C7}"/>
    <cellStyle name="Comma 15 2 3 3 3" xfId="7349" xr:uid="{811D4995-EEF6-4AD8-B853-3C9DA40F7C60}"/>
    <cellStyle name="Comma 15 2 3 3 3 2" xfId="18577" xr:uid="{D8B1B376-0F5A-4180-8072-D2F06D40A24C}"/>
    <cellStyle name="Comma 15 2 3 3 4" xfId="12974" xr:uid="{00FD134A-A42B-4B0C-B742-001F73E83DE7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3" xfId="14683" xr:uid="{116009F5-77FE-4258-864C-A3A44CF761DF}"/>
    <cellStyle name="Comma 15 2 3 5" xfId="6269" xr:uid="{C325EEE6-A4E7-4803-AF54-E6A5B7042B45}"/>
    <cellStyle name="Comma 15 2 3 5 2" xfId="17497" xr:uid="{BB5E0D1B-9737-46B5-B634-D16747B96805}"/>
    <cellStyle name="Comma 15 2 3 6" xfId="11894" xr:uid="{ADA78175-0882-4F77-A9FE-10AC2FDA0894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3" xfId="16034" xr:uid="{5964D757-A271-47D2-9F87-62C1069A9E59}"/>
    <cellStyle name="Comma 15 2 4 2 3" xfId="7620" xr:uid="{9A3F05BB-4BE9-410D-86EC-CB8B234115A0}"/>
    <cellStyle name="Comma 15 2 4 2 3 2" xfId="18848" xr:uid="{B6CFEAE1-C456-453C-9DCB-05F295FCF3D6}"/>
    <cellStyle name="Comma 15 2 4 2 4" xfId="13245" xr:uid="{34081881-730A-4808-9E20-758C15F9526A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3" xfId="14954" xr:uid="{E97D0B37-6AFA-4BEE-8FEF-2B174D4CE655}"/>
    <cellStyle name="Comma 15 2 4 4" xfId="6540" xr:uid="{4E113EE6-2B71-40E7-BB66-1EB916B8C84B}"/>
    <cellStyle name="Comma 15 2 4 4 2" xfId="17768" xr:uid="{29E25556-4764-4351-815A-648B7E9D5568}"/>
    <cellStyle name="Comma 15 2 4 5" xfId="12165" xr:uid="{AC05FB84-9319-49DE-AC30-4394CEF9657C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3" xfId="15496" xr:uid="{16158E38-6D17-4B2A-A923-FE01535C9639}"/>
    <cellStyle name="Comma 15 2 5 3" xfId="7082" xr:uid="{474617E9-3659-45A3-A72E-E07F91DB0633}"/>
    <cellStyle name="Comma 15 2 5 3 2" xfId="18310" xr:uid="{D1473390-E3B4-418F-B563-7820308F45FB}"/>
    <cellStyle name="Comma 15 2 5 4" xfId="12707" xr:uid="{0FDF107C-5E79-4B10-808F-571A94D799A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3" xfId="16577" xr:uid="{500A6A77-5A37-46B5-A0DE-683598F15FC7}"/>
    <cellStyle name="Comma 15 2 6 3" xfId="8163" xr:uid="{C40FED83-BEC1-475B-9C4E-FA7AAD34D1E8}"/>
    <cellStyle name="Comma 15 2 6 3 2" xfId="19391" xr:uid="{7DAB7221-1608-48AA-9B18-2EDA504CB9D9}"/>
    <cellStyle name="Comma 15 2 6 4" xfId="13788" xr:uid="{6E558917-B05D-414B-9795-79EDE61BAD3D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3" xfId="14416" xr:uid="{141668CE-DC70-48BE-A581-71D2313C83EE}"/>
    <cellStyle name="Comma 15 2 7 3" xfId="6002" xr:uid="{432F3044-D506-4679-A576-A03751EF4BFF}"/>
    <cellStyle name="Comma 15 2 7 3 2" xfId="17230" xr:uid="{1757E561-DB0B-44E5-A26C-6AC3D54A545D}"/>
    <cellStyle name="Comma 15 2 7 4" xfId="11627" xr:uid="{640E8F01-DA4D-44FE-8A29-69AAE02A60F3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3" xfId="14140" xr:uid="{6701FA86-A4FE-46DA-B40E-5C2E50CBC6D1}"/>
    <cellStyle name="Comma 15 2 9" xfId="5727" xr:uid="{AE8A55CE-E322-45F0-8AE6-60211BC9C21E}"/>
    <cellStyle name="Comma 15 2 9 2" xfId="16955" xr:uid="{7FC0F580-3145-46CF-82D7-85FC45AB0AEA}"/>
    <cellStyle name="Comma 15 3" xfId="181" xr:uid="{00000000-0005-0000-0000-0000F1020000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3" xfId="16363" xr:uid="{69D38630-88F3-491C-A3D0-BBADB99F15DC}"/>
    <cellStyle name="Comma 15 3 2 2 2 3" xfId="7949" xr:uid="{B012A70A-FE11-40BE-87B1-EFD38207F834}"/>
    <cellStyle name="Comma 15 3 2 2 2 3 2" xfId="19177" xr:uid="{12B48F41-3E2A-4C0F-8583-76BC38676DA8}"/>
    <cellStyle name="Comma 15 3 2 2 2 4" xfId="13574" xr:uid="{52F6B8EA-57BC-457D-A4E3-6DC53D62006A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3" xfId="15283" xr:uid="{80AA02E2-1DDB-41BC-87F2-474D63A46D5E}"/>
    <cellStyle name="Comma 15 3 2 2 4" xfId="6869" xr:uid="{59CFA3ED-55EB-44FD-8DB6-3F24B3AE89C1}"/>
    <cellStyle name="Comma 15 3 2 2 4 2" xfId="18097" xr:uid="{E8B4649E-C725-4753-B176-FD62802D958D}"/>
    <cellStyle name="Comma 15 3 2 2 5" xfId="12494" xr:uid="{C630F673-2646-4FFF-8606-0D9664BFFC96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3" xfId="15825" xr:uid="{62634FE4-9227-4F42-8C96-0347ADDFE4F8}"/>
    <cellStyle name="Comma 15 3 2 3 3" xfId="7411" xr:uid="{5682CEC0-3CC4-4888-8CBD-67B742501700}"/>
    <cellStyle name="Comma 15 3 2 3 3 2" xfId="18639" xr:uid="{F7905F01-4C3B-4C4D-A53E-EC6E5FD0309A}"/>
    <cellStyle name="Comma 15 3 2 3 4" xfId="13036" xr:uid="{429F73FD-02D7-4FEC-8173-96199BB00146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3" xfId="14745" xr:uid="{2F5FA666-4841-49A1-921A-862A8C79D4B2}"/>
    <cellStyle name="Comma 15 3 2 5" xfId="6331" xr:uid="{2D8A6000-A375-4C53-A8FA-FCDFDF4AA594}"/>
    <cellStyle name="Comma 15 3 2 5 2" xfId="17559" xr:uid="{C8018DD6-8273-4B75-9EF3-524F0C19E7A4}"/>
    <cellStyle name="Comma 15 3 2 6" xfId="11956" xr:uid="{2DD79B29-64E1-485F-A798-AEB586EF7132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3" xfId="16096" xr:uid="{8FFA19F1-83BB-4B38-86CC-6A0B6967C278}"/>
    <cellStyle name="Comma 15 3 3 2 3" xfId="7682" xr:uid="{F2F9CA57-6A1F-4B5F-9652-35C84EBB74ED}"/>
    <cellStyle name="Comma 15 3 3 2 3 2" xfId="18910" xr:uid="{0CD55364-9E79-40CB-905E-5CF6C2766E5C}"/>
    <cellStyle name="Comma 15 3 3 2 4" xfId="13307" xr:uid="{FEC66B5F-81C9-4B07-9A84-8223DD079C4D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3" xfId="15016" xr:uid="{928FA9F6-5040-4429-A679-04B4076A6328}"/>
    <cellStyle name="Comma 15 3 3 4" xfId="6602" xr:uid="{5DB77BF8-50CF-4D56-8372-0BA156288265}"/>
    <cellStyle name="Comma 15 3 3 4 2" xfId="17830" xr:uid="{ACA816FC-04F5-4F96-B3B7-D2AAAC50541C}"/>
    <cellStyle name="Comma 15 3 3 5" xfId="12227" xr:uid="{DBA32DD6-4E73-484F-86E1-235CD1AE2798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3" xfId="15558" xr:uid="{565A74B3-DA9D-46A4-BC2F-963EBE3DC2EB}"/>
    <cellStyle name="Comma 15 3 4 3" xfId="7144" xr:uid="{4E2CDDA1-DA03-4419-8E17-29ABBEDA29EF}"/>
    <cellStyle name="Comma 15 3 4 3 2" xfId="18372" xr:uid="{1BA384BA-1D5A-43BF-887E-17233406EF89}"/>
    <cellStyle name="Comma 15 3 4 4" xfId="12769" xr:uid="{C9866DA8-F542-4A6F-ABD1-7F2E68E99636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3" xfId="16639" xr:uid="{F83C7241-3333-46E1-AB6A-62546AA91EC1}"/>
    <cellStyle name="Comma 15 3 5 3" xfId="8225" xr:uid="{48FF25DD-8EA1-477E-B657-C98B3B24F073}"/>
    <cellStyle name="Comma 15 3 5 3 2" xfId="19453" xr:uid="{AAB8176A-E47A-48B9-B00D-3A71E5917DFA}"/>
    <cellStyle name="Comma 15 3 5 4" xfId="13850" xr:uid="{FF6BCEE4-EDF4-42ED-8AD9-05FF2409D7E5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3" xfId="14478" xr:uid="{902FE24B-4FE1-4F43-9972-405B7F6D7A8C}"/>
    <cellStyle name="Comma 15 3 6 3" xfId="6064" xr:uid="{C4AA8C52-20D5-4AEA-A7F2-830784F193BA}"/>
    <cellStyle name="Comma 15 3 6 3 2" xfId="17292" xr:uid="{59983701-0F27-49D9-97D6-B1FC631A8F39}"/>
    <cellStyle name="Comma 15 3 6 4" xfId="11689" xr:uid="{03A887DF-277B-4036-8891-F6EF19FB09DF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3" xfId="14202" xr:uid="{FE52906D-C668-4941-9538-2251608D9F6B}"/>
    <cellStyle name="Comma 15 3 8" xfId="5789" xr:uid="{CB9782A8-A63C-471E-93A1-E2F915BD4E44}"/>
    <cellStyle name="Comma 15 3 8 2" xfId="17017" xr:uid="{9D77043A-A03A-4DE4-926A-02251B49F48E}"/>
    <cellStyle name="Comma 15 3 9" xfId="11413" xr:uid="{D280A8F8-0D72-428D-B6E4-A0D468470F6A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3" xfId="16239" xr:uid="{3DE19D66-5D87-463B-8D36-E3948F78990F}"/>
    <cellStyle name="Comma 15 4 2 2 3" xfId="7825" xr:uid="{C0C70429-E2C6-41C2-BB8A-F5800196DB6F}"/>
    <cellStyle name="Comma 15 4 2 2 3 2" xfId="19053" xr:uid="{AE6596C3-0904-4CCE-AA87-59E546E3415D}"/>
    <cellStyle name="Comma 15 4 2 2 4" xfId="13450" xr:uid="{C4167041-8027-4EE3-A9D3-FA75C817EE09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3" xfId="15159" xr:uid="{C1009038-6201-480B-8101-A1D314C6AAFB}"/>
    <cellStyle name="Comma 15 4 2 4" xfId="6745" xr:uid="{CFD5E0FE-FD08-44F4-B7E6-7FDCC05664C5}"/>
    <cellStyle name="Comma 15 4 2 4 2" xfId="17973" xr:uid="{A90AFBD2-E24D-44DA-8386-2D50D46ADB11}"/>
    <cellStyle name="Comma 15 4 2 5" xfId="12370" xr:uid="{E249798A-4642-4233-8469-30059196BAB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3" xfId="15701" xr:uid="{9EC24608-41B8-4E6A-97FE-0393D68AC602}"/>
    <cellStyle name="Comma 15 4 3 3" xfId="7287" xr:uid="{9925EC36-901D-4F3B-BF8D-A59A2115344A}"/>
    <cellStyle name="Comma 15 4 3 3 2" xfId="18515" xr:uid="{027C9711-3853-4E5D-BE08-0A16934A813D}"/>
    <cellStyle name="Comma 15 4 3 4" xfId="12912" xr:uid="{9F29B365-DC8B-4231-8339-4DB1DFB4DC6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3" xfId="14621" xr:uid="{DFA78D50-C72C-4375-8F8E-DBD1B8B4136A}"/>
    <cellStyle name="Comma 15 4 5" xfId="6207" xr:uid="{E3318C1D-8B19-4777-9574-DC32477A27D6}"/>
    <cellStyle name="Comma 15 4 5 2" xfId="17435" xr:uid="{8BA5E938-61F1-4C76-ACE7-F6A26E083B47}"/>
    <cellStyle name="Comma 15 4 6" xfId="11832" xr:uid="{71A607FC-D1E0-4CFC-8D6C-5018CCDB87EE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3" xfId="15972" xr:uid="{37810B80-6F2B-455C-A186-457D7A56B69A}"/>
    <cellStyle name="Comma 15 5 2 3" xfId="7558" xr:uid="{70D0CD70-1461-425F-991B-38F74E04345F}"/>
    <cellStyle name="Comma 15 5 2 3 2" xfId="18786" xr:uid="{542D4092-1E4E-4FBA-BA4B-E9B9EA02E333}"/>
    <cellStyle name="Comma 15 5 2 4" xfId="13183" xr:uid="{FC10BF72-7B76-4E1A-A455-B2C3EDD33E5E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3" xfId="14892" xr:uid="{480D2B91-F9E9-4C61-B19B-F99432EBA514}"/>
    <cellStyle name="Comma 15 5 4" xfId="6478" xr:uid="{9B77C34F-E206-4CC2-8302-07ADBA417A80}"/>
    <cellStyle name="Comma 15 5 4 2" xfId="17706" xr:uid="{831D7FB1-D084-4A07-AEC6-FD30978D99F5}"/>
    <cellStyle name="Comma 15 5 5" xfId="12103" xr:uid="{22A59291-EE3B-4C5A-9476-3E46FB484A19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3" xfId="15434" xr:uid="{1F32EBC8-BB35-41E3-B29A-821DBD332A01}"/>
    <cellStyle name="Comma 15 6 3" xfId="7020" xr:uid="{737BF8EF-4D05-4C19-B3D4-189EC4E29274}"/>
    <cellStyle name="Comma 15 6 3 2" xfId="18248" xr:uid="{3EF22A20-C29C-42DC-ABFC-283BB767CB0F}"/>
    <cellStyle name="Comma 15 6 4" xfId="12645" xr:uid="{57672F86-B39C-441C-9309-B834F95B26E5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3" xfId="16515" xr:uid="{B665B0A6-B93B-4A1B-8B99-8154EA424AEE}"/>
    <cellStyle name="Comma 15 7 3" xfId="8101" xr:uid="{D17F5BC9-BF4C-4C69-8BBB-C4D3443627E6}"/>
    <cellStyle name="Comma 15 7 3 2" xfId="19329" xr:uid="{03239F65-7114-4117-B09F-7CBF8B280AA0}"/>
    <cellStyle name="Comma 15 7 4" xfId="13726" xr:uid="{1ED08E20-4309-43CD-9EFC-4A92BB8494B4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3" xfId="14354" xr:uid="{86B359A3-FFCB-4E54-B22E-BCE871A7DAB7}"/>
    <cellStyle name="Comma 15 8 3" xfId="5940" xr:uid="{380FC14C-6626-45DE-A278-1A2A4B6D311A}"/>
    <cellStyle name="Comma 15 8 3 2" xfId="17168" xr:uid="{DAC629A4-6F7A-4D9A-8F03-C73CD7E8A331}"/>
    <cellStyle name="Comma 15 8 4" xfId="11565" xr:uid="{6C976C1E-35E7-4C76-9405-0F2D985E2851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3" xfId="14078" xr:uid="{CF70164D-1A23-49AE-BCC6-2E92FC325002}"/>
    <cellStyle name="Comma 150" xfId="22480" xr:uid="{A58EB213-89FD-48D6-BB8E-E01FE11A0F6A}"/>
    <cellStyle name="Comma 151" xfId="22481" xr:uid="{5BA78E37-CF68-4B6F-9454-1148ACCEB695}"/>
    <cellStyle name="Comma 152" xfId="22482" xr:uid="{6B83AA1A-7D60-4613-8390-22CC8DA95656}"/>
    <cellStyle name="Comma 153" xfId="22483" xr:uid="{5FF2FB76-67E8-4710-A11E-BA96F43BED17}"/>
    <cellStyle name="Comma 154" xfId="22484" xr:uid="{669936AB-7E83-4269-B678-8FFD68FAB4E6}"/>
    <cellStyle name="Comma 155" xfId="22485" xr:uid="{CF71321E-D489-4A62-B5F4-9DC9BF6D4231}"/>
    <cellStyle name="Comma 156" xfId="22486" xr:uid="{5248283F-A1BA-43A8-9013-C92BE7781676}"/>
    <cellStyle name="Comma 157" xfId="22487" xr:uid="{E8702572-B15E-4953-B907-24092860C29C}"/>
    <cellStyle name="Comma 158" xfId="22488" xr:uid="{B550707A-4DA6-418B-AB07-7F07B89FEE2B}"/>
    <cellStyle name="Comma 16" xfId="13" xr:uid="{00000000-0005-0000-0000-000004030000}"/>
    <cellStyle name="Comma 16 10" xfId="11261" xr:uid="{2CD256C3-9CC4-454F-86A3-7AE2A3D44CCA}"/>
    <cellStyle name="Comma 16 2" xfId="213" xr:uid="{00000000-0005-0000-0000-000005030000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3" xfId="16395" xr:uid="{87D9B1F4-8CD7-417E-BE72-B59E6E031305}"/>
    <cellStyle name="Comma 16 2 2 2 2 3" xfId="7981" xr:uid="{75125B6C-EF14-43F4-827E-97D021528971}"/>
    <cellStyle name="Comma 16 2 2 2 2 3 2" xfId="19209" xr:uid="{B4B1365A-3B98-423D-84F5-1ACAC9753AEE}"/>
    <cellStyle name="Comma 16 2 2 2 2 4" xfId="13606" xr:uid="{E71959D2-1B3C-4CC9-8E89-76B02FDB9BD2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3" xfId="15315" xr:uid="{46F84A40-7943-4659-8DBE-D19C0B5C0836}"/>
    <cellStyle name="Comma 16 2 2 2 4" xfId="6901" xr:uid="{B3BE151B-F501-4FFB-953E-217034C6DE90}"/>
    <cellStyle name="Comma 16 2 2 2 4 2" xfId="18129" xr:uid="{4103407A-EB81-429B-9F8E-8908455692A9}"/>
    <cellStyle name="Comma 16 2 2 2 5" xfId="12526" xr:uid="{E84572CD-540F-4EF7-A387-6888AD02DE53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3" xfId="15857" xr:uid="{FE5FEBC9-7E5B-4C85-A3D4-522B4A2865E0}"/>
    <cellStyle name="Comma 16 2 2 3 3" xfId="7443" xr:uid="{BB5261C7-9942-40F1-B9EF-324B54777112}"/>
    <cellStyle name="Comma 16 2 2 3 3 2" xfId="18671" xr:uid="{B6983714-8C53-4FD0-8A1F-D4D5C9611626}"/>
    <cellStyle name="Comma 16 2 2 3 4" xfId="13068" xr:uid="{9A154686-C1DC-4B64-B73D-2E68F04AEF04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3" xfId="14777" xr:uid="{96F8EC3D-7AE1-4E53-A171-66C8EB515607}"/>
    <cellStyle name="Comma 16 2 2 5" xfId="6363" xr:uid="{B235A874-3E12-4CC6-9143-DD2334BA6116}"/>
    <cellStyle name="Comma 16 2 2 5 2" xfId="17591" xr:uid="{CF0C685E-F40E-423D-AD41-71FE5FE49131}"/>
    <cellStyle name="Comma 16 2 2 6" xfId="11988" xr:uid="{728BAA9D-F7A4-4381-8593-5E6563C1A363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3" xfId="16128" xr:uid="{5893E4C2-B01E-497C-A006-0BB28DD02FDA}"/>
    <cellStyle name="Comma 16 2 3 2 3" xfId="7714" xr:uid="{0DC32B17-1C4E-4FF6-9757-6FC019D4237A}"/>
    <cellStyle name="Comma 16 2 3 2 3 2" xfId="18942" xr:uid="{D4F1EA1A-24D3-4B87-AD9E-AE614A5ED8AB}"/>
    <cellStyle name="Comma 16 2 3 2 4" xfId="13339" xr:uid="{1C509B4B-9077-4B77-B4E9-148C2A1F46F9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3" xfId="15048" xr:uid="{D41F3C92-EB32-4378-B700-2243C4C51B65}"/>
    <cellStyle name="Comma 16 2 3 4" xfId="6634" xr:uid="{D2D95A50-2A26-4D79-AC8B-CB0F98B7E6FE}"/>
    <cellStyle name="Comma 16 2 3 4 2" xfId="17862" xr:uid="{B025EED4-F57B-4EB6-9101-09A68B61D6A7}"/>
    <cellStyle name="Comma 16 2 3 5" xfId="12259" xr:uid="{23F7AA8D-A20B-406F-9564-6EAF629A2EA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3" xfId="15590" xr:uid="{4CD0E753-7FDC-4974-BF75-F3DF2851971C}"/>
    <cellStyle name="Comma 16 2 4 3" xfId="7176" xr:uid="{42FF8EC8-0539-494F-88FC-22B19BD17CEE}"/>
    <cellStyle name="Comma 16 2 4 3 2" xfId="18404" xr:uid="{50F62426-F827-4AAB-9083-668833D4D49F}"/>
    <cellStyle name="Comma 16 2 4 4" xfId="12801" xr:uid="{5A01634B-1F8E-4037-B349-13FC04EB4E55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3" xfId="16671" xr:uid="{6CAE45F8-9D6A-46E4-944B-A1D3E65DDAF7}"/>
    <cellStyle name="Comma 16 2 5 3" xfId="8257" xr:uid="{33898D83-DF5A-4F93-A419-F2BD55F06AA6}"/>
    <cellStyle name="Comma 16 2 5 3 2" xfId="19485" xr:uid="{A3B1F36E-FAA2-41B5-8B75-BD62AB63F927}"/>
    <cellStyle name="Comma 16 2 5 4" xfId="13882" xr:uid="{D249E193-3EA7-4439-86E5-B4C48E4B3377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3" xfId="14510" xr:uid="{63AFF5D3-F8E2-4F7A-BD12-78091CAA97FA}"/>
    <cellStyle name="Comma 16 2 6 3" xfId="6096" xr:uid="{1D6296BD-5B1F-4E9C-BC0E-804FF6316040}"/>
    <cellStyle name="Comma 16 2 6 3 2" xfId="17324" xr:uid="{9345C2CC-ED2E-4250-98F3-0519308CCDBE}"/>
    <cellStyle name="Comma 16 2 6 4" xfId="11721" xr:uid="{089F85B1-A7B1-4669-A50D-17822F5A6836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3" xfId="14234" xr:uid="{AAFF6CA4-5A8B-4C91-A1D4-23F94FE2070A}"/>
    <cellStyle name="Comma 16 2 8" xfId="5821" xr:uid="{86354624-9B80-46F5-92CB-0E33DB30B5C0}"/>
    <cellStyle name="Comma 16 2 8 2" xfId="17049" xr:uid="{8837ECE5-8055-4E72-9819-DD8E3705FCF4}"/>
    <cellStyle name="Comma 16 2 9" xfId="11445" xr:uid="{418603AD-E0B9-461C-92C0-8FE794A0917A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3" xfId="16211" xr:uid="{F7AEB399-7A07-4C49-A5D6-EAA2FAC85200}"/>
    <cellStyle name="Comma 16 3 2 2 3" xfId="7797" xr:uid="{709FF129-853C-4AEE-BD3B-78F1AD93FB79}"/>
    <cellStyle name="Comma 16 3 2 2 3 2" xfId="19025" xr:uid="{8A4C9B81-A23C-4C55-BB31-D49A423FF986}"/>
    <cellStyle name="Comma 16 3 2 2 4" xfId="13422" xr:uid="{5975CF8D-A2AB-4B7E-B607-248DB8F97805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3" xfId="15131" xr:uid="{32F1A10F-F4C4-4D89-9BA7-9F027646860B}"/>
    <cellStyle name="Comma 16 3 2 4" xfId="6717" xr:uid="{1170561E-1E45-409D-B59B-0214C867EF4E}"/>
    <cellStyle name="Comma 16 3 2 4 2" xfId="17945" xr:uid="{5AAB685A-78C7-4137-B8F5-3C5FA15A17AA}"/>
    <cellStyle name="Comma 16 3 2 5" xfId="12342" xr:uid="{257429E1-ABDF-447C-80DF-4D35973FF2FB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3" xfId="15673" xr:uid="{38474C4F-A579-473A-9653-C64F6647989E}"/>
    <cellStyle name="Comma 16 3 3 3" xfId="7259" xr:uid="{09D80447-50CD-49D3-AB14-D14DFA066C77}"/>
    <cellStyle name="Comma 16 3 3 3 2" xfId="18487" xr:uid="{F2E51551-B09E-4E88-B788-5E510E919924}"/>
    <cellStyle name="Comma 16 3 3 4" xfId="12884" xr:uid="{6B2E6AFD-3027-4537-A165-8099A78E5EA7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3" xfId="14593" xr:uid="{90950CD0-59D2-4BCF-950F-A95C6F9F278D}"/>
    <cellStyle name="Comma 16 3 5" xfId="6179" xr:uid="{640FBBAF-9EC6-401A-ADA1-A2C18B7CF4EB}"/>
    <cellStyle name="Comma 16 3 5 2" xfId="17407" xr:uid="{081EA508-639D-4C83-BCF9-CCDEE8DD7238}"/>
    <cellStyle name="Comma 16 3 6" xfId="11804" xr:uid="{196E3093-712B-4761-A3E1-C686578CF09E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3" xfId="15944" xr:uid="{B9A49F0C-1DD7-4D67-9AFC-E7A8F1BB2CBE}"/>
    <cellStyle name="Comma 16 4 2 3" xfId="7530" xr:uid="{9A826D2B-B54C-43F9-98C2-4FE9A3F96B0B}"/>
    <cellStyle name="Comma 16 4 2 3 2" xfId="18758" xr:uid="{C145FC1B-BB98-4587-8F96-84E1300B862F}"/>
    <cellStyle name="Comma 16 4 2 4" xfId="13155" xr:uid="{94652BF1-52F1-4EC7-8FEF-1E5660DAB71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3" xfId="14864" xr:uid="{30C38C5F-25D2-454B-AB3C-F4D2014AC267}"/>
    <cellStyle name="Comma 16 4 4" xfId="6450" xr:uid="{86A9D4B4-8F84-452A-952D-CA647CC921F9}"/>
    <cellStyle name="Comma 16 4 4 2" xfId="17678" xr:uid="{DB80F2FA-5EBB-4C96-8159-3A5D7D940EF8}"/>
    <cellStyle name="Comma 16 4 5" xfId="12075" xr:uid="{2AE94618-3638-4846-A345-FB1BDC7F0007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3" xfId="15406" xr:uid="{13B5940F-93B1-49DD-945B-1D30BECE5714}"/>
    <cellStyle name="Comma 16 5 3" xfId="6992" xr:uid="{D3238210-F68E-4441-902F-4CE1FE22DD7A}"/>
    <cellStyle name="Comma 16 5 3 2" xfId="18220" xr:uid="{7ED73D36-96D6-4A76-8A2A-B19246D40CA9}"/>
    <cellStyle name="Comma 16 5 4" xfId="12617" xr:uid="{08506805-AA19-433A-8D89-538C46E148C0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3" xfId="16487" xr:uid="{0DA47D1C-1E1E-4C2C-92C8-D7AC7951B29C}"/>
    <cellStyle name="Comma 16 6 3" xfId="8073" xr:uid="{5C184CA3-2E27-4947-BECE-F0A8A5FBAF36}"/>
    <cellStyle name="Comma 16 6 3 2" xfId="19301" xr:uid="{C00C18AF-DB99-491E-A410-D88ED6A0B610}"/>
    <cellStyle name="Comma 16 6 4" xfId="13698" xr:uid="{A4A08417-4025-414F-B725-40DA92515522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3" xfId="14326" xr:uid="{C724F2C6-5484-4CD2-82D4-2683341F8DB3}"/>
    <cellStyle name="Comma 16 7 3" xfId="5912" xr:uid="{13E77034-9E3D-4AAC-9595-8D58E951D9BE}"/>
    <cellStyle name="Comma 16 7 3 2" xfId="17140" xr:uid="{4B9CB07C-BDCA-40F5-B327-5E163D179050}"/>
    <cellStyle name="Comma 16 7 4" xfId="11537" xr:uid="{00244199-01EB-499F-AE92-D9FAE1A619E3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3" xfId="14050" xr:uid="{C82129DF-D173-4C26-B63C-B7640535762F}"/>
    <cellStyle name="Comma 16 9" xfId="5637" xr:uid="{24F0CEEC-82B9-444F-8DB2-25731A44608D}"/>
    <cellStyle name="Comma 16 9 2" xfId="16865" xr:uid="{0EC33BD1-0DA2-41BC-B104-A42478A470D0}"/>
    <cellStyle name="Comma 17" xfId="12" xr:uid="{00000000-0005-0000-0000-000018030000}"/>
    <cellStyle name="Comma 17 10" xfId="11260" xr:uid="{6271CF11-0627-4DF9-8313-E0B4F5F296D2}"/>
    <cellStyle name="Comma 17 2" xfId="277" xr:uid="{00000000-0005-0000-0000-000019030000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3" xfId="16459" xr:uid="{38812466-CD4E-498D-ACFD-56C0F94EDA7D}"/>
    <cellStyle name="Comma 17 2 2 2 2 3" xfId="8045" xr:uid="{6A931263-C331-46EF-81F6-A4865127D633}"/>
    <cellStyle name="Comma 17 2 2 2 2 3 2" xfId="19273" xr:uid="{1FD00961-DF90-426A-99E8-7FEC0FC2F03D}"/>
    <cellStyle name="Comma 17 2 2 2 2 4" xfId="13670" xr:uid="{B0910E11-6F0A-4F26-A34E-82D9E82BB0E5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3" xfId="15379" xr:uid="{674C5D7D-CA50-4FDD-ADBC-2E84B857BA8E}"/>
    <cellStyle name="Comma 17 2 2 2 4" xfId="6965" xr:uid="{4C0398F3-0F60-4DB0-8A5A-B614E6627ABC}"/>
    <cellStyle name="Comma 17 2 2 2 4 2" xfId="18193" xr:uid="{552E43A6-45B8-4488-B16A-DD1C8FE9B159}"/>
    <cellStyle name="Comma 17 2 2 2 5" xfId="12590" xr:uid="{37B4B520-76A7-49AB-A7FD-9B04C76A57E5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3" xfId="15921" xr:uid="{334B5DFA-9527-4606-8E13-CA6D9119B900}"/>
    <cellStyle name="Comma 17 2 2 3 3" xfId="7507" xr:uid="{C300F17A-009C-4A1D-9E19-6B2FD292A94C}"/>
    <cellStyle name="Comma 17 2 2 3 3 2" xfId="18735" xr:uid="{0D8FAEE1-8D6C-493D-B95A-C771B3B31B69}"/>
    <cellStyle name="Comma 17 2 2 3 4" xfId="13132" xr:uid="{41D2D32B-15C3-4AE6-B2B3-4420785E12B9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3" xfId="14841" xr:uid="{DF73A02C-0D91-4F3B-A116-927A975D4F4A}"/>
    <cellStyle name="Comma 17 2 2 5" xfId="6427" xr:uid="{982C6F42-D911-4BC6-9541-1046AA8035F1}"/>
    <cellStyle name="Comma 17 2 2 5 2" xfId="17655" xr:uid="{14EECE69-E641-4084-A182-74313BC83897}"/>
    <cellStyle name="Comma 17 2 2 6" xfId="12052" xr:uid="{2CD9B826-4E84-45B9-988E-3730AB8FC616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3" xfId="16192" xr:uid="{1121EDE3-2F00-49E0-A387-4D2A90900FF1}"/>
    <cellStyle name="Comma 17 2 3 2 3" xfId="7778" xr:uid="{875A3A17-EE2B-4179-B455-F39430CCC20B}"/>
    <cellStyle name="Comma 17 2 3 2 3 2" xfId="19006" xr:uid="{23D4FF9B-297A-463F-B00A-9728F422CA29}"/>
    <cellStyle name="Comma 17 2 3 2 4" xfId="13403" xr:uid="{0F911573-AF29-4EE7-818F-57EBD74A2700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3" xfId="15112" xr:uid="{6D9FB68B-ED2B-4F00-A445-3FF5F4EC9B11}"/>
    <cellStyle name="Comma 17 2 3 4" xfId="6698" xr:uid="{9B6A158C-DF2A-45D0-BE41-42AC402A8B77}"/>
    <cellStyle name="Comma 17 2 3 4 2" xfId="17926" xr:uid="{3150FD21-FF73-4DAE-BDA8-A27535079696}"/>
    <cellStyle name="Comma 17 2 3 5" xfId="12323" xr:uid="{D2A62C55-3863-48D4-B1A4-B939473CA3C3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3" xfId="15654" xr:uid="{4233C74E-D724-48D5-A1BC-2E7AE3152E8E}"/>
    <cellStyle name="Comma 17 2 4 3" xfId="7240" xr:uid="{FA29E2C0-46B2-4D82-AF5D-38CF98FF836D}"/>
    <cellStyle name="Comma 17 2 4 3 2" xfId="18468" xr:uid="{5F7C04F8-304F-4D6F-8EE9-56A611B6D8CB}"/>
    <cellStyle name="Comma 17 2 4 4" xfId="12865" xr:uid="{B912C733-16A6-49F9-90C2-2B649748CF51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3" xfId="16735" xr:uid="{8A9AA5BC-10BE-4992-A11B-8D9124686113}"/>
    <cellStyle name="Comma 17 2 5 3" xfId="8321" xr:uid="{AF62BC65-8F5A-4DD9-A51A-F96EAE74C94F}"/>
    <cellStyle name="Comma 17 2 5 3 2" xfId="19549" xr:uid="{EAFFDBB1-4BF1-46CA-A80D-E16F2F70EBAD}"/>
    <cellStyle name="Comma 17 2 5 4" xfId="13946" xr:uid="{E54F5988-06E3-48E0-BEBD-264330B54F0F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3" xfId="14574" xr:uid="{704B6268-2815-4329-A097-B39C48D93A20}"/>
    <cellStyle name="Comma 17 2 6 3" xfId="6160" xr:uid="{9A85F52B-5DD7-451B-B142-C25A52513E84}"/>
    <cellStyle name="Comma 17 2 6 3 2" xfId="17388" xr:uid="{7AA38262-CDFE-4C44-AA60-F8A4B2286D9F}"/>
    <cellStyle name="Comma 17 2 6 4" xfId="11785" xr:uid="{E56BEA6A-4F0C-40FC-BC2F-1EE31F10BDA0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3" xfId="14298" xr:uid="{BE1EADE9-BF92-47F0-B815-C51763301545}"/>
    <cellStyle name="Comma 17 2 8" xfId="5885" xr:uid="{A1B00ADA-5FFF-496A-9670-40C225C29203}"/>
    <cellStyle name="Comma 17 2 8 2" xfId="17113" xr:uid="{E9D218E7-4DB3-4451-A157-A50E76CC0F7B}"/>
    <cellStyle name="Comma 17 2 9" xfId="11509" xr:uid="{1D328717-6581-46DA-A723-09E31975151F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3" xfId="16210" xr:uid="{D10439E3-94A3-496C-989E-B15F0ECA1EAF}"/>
    <cellStyle name="Comma 17 3 2 2 3" xfId="7796" xr:uid="{7E437692-6E2B-4601-9BB4-5755AD718CCC}"/>
    <cellStyle name="Comma 17 3 2 2 3 2" xfId="19024" xr:uid="{204766B6-A25C-44C5-AF0B-2588BE923402}"/>
    <cellStyle name="Comma 17 3 2 2 4" xfId="13421" xr:uid="{9CD8D7E1-8944-403E-813E-AA6B1985A893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3" xfId="15130" xr:uid="{9890FCBB-C7A5-49E8-B723-0A282BA23C98}"/>
    <cellStyle name="Comma 17 3 2 4" xfId="6716" xr:uid="{BAA08E1A-89B6-41A5-B585-1EFF9901AAAF}"/>
    <cellStyle name="Comma 17 3 2 4 2" xfId="17944" xr:uid="{9EB13284-2550-477A-8743-8428B825149C}"/>
    <cellStyle name="Comma 17 3 2 5" xfId="12341" xr:uid="{5C0A751C-2F7C-406D-B1E1-11C4006B37F6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3" xfId="15672" xr:uid="{08F308D0-ACED-41CA-9025-EE34B3F252A4}"/>
    <cellStyle name="Comma 17 3 3 3" xfId="7258" xr:uid="{0FDC2BD9-5D68-42E7-89BD-6FCF1658E44D}"/>
    <cellStyle name="Comma 17 3 3 3 2" xfId="18486" xr:uid="{EF215724-24DE-41F0-AE33-69E8180F1E3C}"/>
    <cellStyle name="Comma 17 3 3 4" xfId="12883" xr:uid="{5188C18C-8028-4177-B095-992023F97C06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3" xfId="14592" xr:uid="{4539992A-1C21-4E23-88B9-3C5AC4613DA4}"/>
    <cellStyle name="Comma 17 3 5" xfId="6178" xr:uid="{15FD3136-917C-435D-801A-47E6AD56D101}"/>
    <cellStyle name="Comma 17 3 5 2" xfId="17406" xr:uid="{A60DE711-17F1-42F3-A12E-02A4E7A6DA76}"/>
    <cellStyle name="Comma 17 3 6" xfId="11803" xr:uid="{C940C3BE-2FC7-46AA-A2F7-57899B8CD30C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3" xfId="15943" xr:uid="{5EDFA27E-3EDA-4D86-ABAD-282B6E2B70D4}"/>
    <cellStyle name="Comma 17 4 2 3" xfId="7529" xr:uid="{71436B66-0589-4F51-ADC9-3D9A69EE16D1}"/>
    <cellStyle name="Comma 17 4 2 3 2" xfId="18757" xr:uid="{92F33EB1-59A3-4DBE-84BA-05F59E3FFE37}"/>
    <cellStyle name="Comma 17 4 2 4" xfId="13154" xr:uid="{12EFBCC9-5942-4A47-8431-419F7CF6EA94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3" xfId="14863" xr:uid="{1E77CA89-8B72-482B-844F-010AA743AE1C}"/>
    <cellStyle name="Comma 17 4 4" xfId="6449" xr:uid="{B82CA475-E4FD-4BF2-8F06-0F4ED23441E8}"/>
    <cellStyle name="Comma 17 4 4 2" xfId="17677" xr:uid="{D41A408E-89E4-4546-8CAC-77952478B7C1}"/>
    <cellStyle name="Comma 17 4 5" xfId="12074" xr:uid="{58B5E193-F80B-4718-B2E6-074C6B811CA4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3" xfId="15405" xr:uid="{321690D8-9C23-42CE-B872-77FFA6287B78}"/>
    <cellStyle name="Comma 17 5 3" xfId="6991" xr:uid="{5582CABB-AFAF-4395-87DA-919BB5BD9C14}"/>
    <cellStyle name="Comma 17 5 3 2" xfId="18219" xr:uid="{5007C765-8A5B-4725-8F7A-81BC22618899}"/>
    <cellStyle name="Comma 17 5 4" xfId="12616" xr:uid="{B30DCAB8-CA1F-4668-85E9-2E784B181F6E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3" xfId="16486" xr:uid="{17C5B5E2-011F-4A66-A11A-0A3ED1CE38E2}"/>
    <cellStyle name="Comma 17 6 3" xfId="8072" xr:uid="{1B658AD3-73FC-46D4-9211-8DD1E91A7D3D}"/>
    <cellStyle name="Comma 17 6 3 2" xfId="19300" xr:uid="{248E9FF4-0F6B-4AED-84EE-C10750727A7C}"/>
    <cellStyle name="Comma 17 6 4" xfId="13697" xr:uid="{77AE64BD-189D-4730-835D-C111795911D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3" xfId="14325" xr:uid="{CAF3CFF3-4150-4D5E-B28D-18C9F552D9E2}"/>
    <cellStyle name="Comma 17 7 3" xfId="5911" xr:uid="{F39859A4-73ED-44B3-9430-304F588F2EC2}"/>
    <cellStyle name="Comma 17 7 3 2" xfId="17139" xr:uid="{7E2AB35D-5A66-4B4A-8F80-D831C0992783}"/>
    <cellStyle name="Comma 17 7 4" xfId="11536" xr:uid="{A86431BD-AF7F-4ED3-87FD-18028B8AA0CC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3" xfId="14049" xr:uid="{82FCC557-176B-46CA-9905-50FB068BA25E}"/>
    <cellStyle name="Comma 17 9" xfId="5636" xr:uid="{6582DA12-CDDB-43FB-B5DC-0743B34F1D0A}"/>
    <cellStyle name="Comma 17 9 2" xfId="16864" xr:uid="{D2895DFC-C421-407D-AF18-7E1115DF8188}"/>
    <cellStyle name="Comma 18" xfId="18" xr:uid="{00000000-0005-0000-0000-00002C030000}"/>
    <cellStyle name="Comma 18 10" xfId="11263" xr:uid="{ED8C07ED-C87F-4D4D-90A9-7214EDFA49CA}"/>
    <cellStyle name="Comma 18 2" xfId="278" xr:uid="{00000000-0005-0000-0000-00002D030000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3" xfId="16460" xr:uid="{E6E1E0A9-F8CF-4CDE-B203-D5A0E471D1D6}"/>
    <cellStyle name="Comma 18 2 2 2 2 3" xfId="8046" xr:uid="{90979647-DF88-4E44-B90F-465A22ADA675}"/>
    <cellStyle name="Comma 18 2 2 2 2 3 2" xfId="19274" xr:uid="{E9483035-2D72-4EA9-B072-0BBDFB931E53}"/>
    <cellStyle name="Comma 18 2 2 2 2 4" xfId="13671" xr:uid="{7D7E6758-6C2A-4DA0-B934-C028B8DFC0C4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3" xfId="15380" xr:uid="{64A20B3F-52A3-497F-944E-83671475BE16}"/>
    <cellStyle name="Comma 18 2 2 2 4" xfId="6966" xr:uid="{4791077F-685E-4B24-AADF-A9CC82E3C8CB}"/>
    <cellStyle name="Comma 18 2 2 2 4 2" xfId="18194" xr:uid="{85A7D1D0-8DCE-47DC-98B4-C814E7E50179}"/>
    <cellStyle name="Comma 18 2 2 2 5" xfId="12591" xr:uid="{F0016C4A-AF04-4A52-BBF6-AC0F34F2659C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3" xfId="15922" xr:uid="{ED6F9639-087D-43DD-8BFE-15B9E7730072}"/>
    <cellStyle name="Comma 18 2 2 3 3" xfId="7508" xr:uid="{E656AAEB-5FF0-4D6A-B4BC-694B329D6BBD}"/>
    <cellStyle name="Comma 18 2 2 3 3 2" xfId="18736" xr:uid="{DDA39764-43C5-450E-A098-15EB177E8C72}"/>
    <cellStyle name="Comma 18 2 2 3 4" xfId="13133" xr:uid="{6F64BCDF-CD17-4897-BCA9-EB0597E38A00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3" xfId="14842" xr:uid="{1D4E798C-E13F-4205-9AF2-0DA75A4A4081}"/>
    <cellStyle name="Comma 18 2 2 5" xfId="6428" xr:uid="{28BBEC36-2EA9-47D7-A4D0-7A5D66D073AA}"/>
    <cellStyle name="Comma 18 2 2 5 2" xfId="17656" xr:uid="{5B46A8D1-A2F9-42A0-86C1-718A16786444}"/>
    <cellStyle name="Comma 18 2 2 6" xfId="12053" xr:uid="{6198943F-954E-4B80-A5EE-FA07E2E3DA48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3" xfId="16193" xr:uid="{5E5637D5-FB6D-4B08-9D29-D38F1604B344}"/>
    <cellStyle name="Comma 18 2 3 2 3" xfId="7779" xr:uid="{DC9A7AFF-A61C-4D4E-BDB5-336034A1654C}"/>
    <cellStyle name="Comma 18 2 3 2 3 2" xfId="19007" xr:uid="{38A8A13B-F55B-42B4-A294-BD55A2BB78C5}"/>
    <cellStyle name="Comma 18 2 3 2 4" xfId="13404" xr:uid="{A0432A8D-217A-4099-BE56-AC8E35ED6200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3" xfId="15113" xr:uid="{9E8A959D-6A7F-4F96-9A40-1FF63FB027B7}"/>
    <cellStyle name="Comma 18 2 3 4" xfId="6699" xr:uid="{26EC5F8A-959A-4184-95E4-42AE4DDFD6BD}"/>
    <cellStyle name="Comma 18 2 3 4 2" xfId="17927" xr:uid="{2C946010-DECF-43EC-BE82-B9C186D399C4}"/>
    <cellStyle name="Comma 18 2 3 5" xfId="12324" xr:uid="{C0ED26F3-DF53-4660-9CD7-FC1FA84DF0E7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3" xfId="15655" xr:uid="{FF3F898B-C953-4AF9-9750-30AC94588B22}"/>
    <cellStyle name="Comma 18 2 4 3" xfId="7241" xr:uid="{9EE163EF-EF2D-40F1-93D7-ADEBEEDDFE2C}"/>
    <cellStyle name="Comma 18 2 4 3 2" xfId="18469" xr:uid="{B650F5F0-AD3F-4B94-8D81-9242A9ABAAA9}"/>
    <cellStyle name="Comma 18 2 4 4" xfId="12866" xr:uid="{73A9162C-D5A5-4FAE-9604-30EFA3DDF36B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3" xfId="16736" xr:uid="{5C21FEB8-0CA7-4EAA-B3B8-CAC33F47B774}"/>
    <cellStyle name="Comma 18 2 5 3" xfId="8322" xr:uid="{ED82ACD8-31B8-421B-8361-3313AF79B7EC}"/>
    <cellStyle name="Comma 18 2 5 3 2" xfId="19550" xr:uid="{AEA6B218-BA36-4F2E-8418-A897165CF7E4}"/>
    <cellStyle name="Comma 18 2 5 4" xfId="13947" xr:uid="{5A2F7A46-208F-4591-A29A-41645173D404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3" xfId="14575" xr:uid="{997FE67A-E994-4B99-A938-C543A1A72DC4}"/>
    <cellStyle name="Comma 18 2 6 3" xfId="6161" xr:uid="{3D0A542C-7CB1-4E3A-8069-0197169EC1B2}"/>
    <cellStyle name="Comma 18 2 6 3 2" xfId="17389" xr:uid="{856F0A34-685B-44A6-8D55-AF3825F5F898}"/>
    <cellStyle name="Comma 18 2 6 4" xfId="11786" xr:uid="{6E283524-A16E-4C89-9832-62C7ABC3BC15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3" xfId="14299" xr:uid="{70544E03-A112-4AFD-B4D2-74E51EF94AAC}"/>
    <cellStyle name="Comma 18 2 8" xfId="5886" xr:uid="{76739593-F91B-47C5-A599-B9E29436DB07}"/>
    <cellStyle name="Comma 18 2 8 2" xfId="17114" xr:uid="{F21425F6-3F14-4E5B-B304-5A50140C9B34}"/>
    <cellStyle name="Comma 18 2 9" xfId="11510" xr:uid="{0558BAB1-5A96-443C-B74C-6EDFBD41EA68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3" xfId="16213" xr:uid="{6145E6F6-44FF-4ACF-9526-7AC30FADA40B}"/>
    <cellStyle name="Comma 18 3 2 2 3" xfId="7799" xr:uid="{6A898965-F2A0-436A-AFD4-C3586262CA1F}"/>
    <cellStyle name="Comma 18 3 2 2 3 2" xfId="19027" xr:uid="{CBBD4F1D-0936-4F22-A4CB-4A536241AED7}"/>
    <cellStyle name="Comma 18 3 2 2 4" xfId="13424" xr:uid="{93142E5D-6789-4136-B2BC-7C4FD025B092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3" xfId="15133" xr:uid="{F44A1C6B-907A-41C8-BDCB-8AC7ADEEB692}"/>
    <cellStyle name="Comma 18 3 2 4" xfId="6719" xr:uid="{C4476F68-7A01-4ECC-A970-0AF962E2E61F}"/>
    <cellStyle name="Comma 18 3 2 4 2" xfId="17947" xr:uid="{C7151638-81EF-489E-895B-3C8A2F2FB767}"/>
    <cellStyle name="Comma 18 3 2 5" xfId="12344" xr:uid="{2C8A3C5A-F726-4FED-9024-99E1CEDC9718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3" xfId="15675" xr:uid="{612F83B5-DE42-4174-82F1-BA1DA06A89B4}"/>
    <cellStyle name="Comma 18 3 3 3" xfId="7261" xr:uid="{F31CB5E7-6076-468C-AFCA-06EA0468BB41}"/>
    <cellStyle name="Comma 18 3 3 3 2" xfId="18489" xr:uid="{DBCCE055-33F0-4CA3-B53E-C8C634A75AA4}"/>
    <cellStyle name="Comma 18 3 3 4" xfId="12886" xr:uid="{CC0614BA-FA18-4A40-8585-6EBFE9CC30A2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3" xfId="14595" xr:uid="{73A1AB02-8081-40BE-ACB0-B10AA298979D}"/>
    <cellStyle name="Comma 18 3 5" xfId="6181" xr:uid="{23BD8D12-20E4-46DB-8CF9-FB716B003294}"/>
    <cellStyle name="Comma 18 3 5 2" xfId="17409" xr:uid="{BF77B42F-2817-4333-8ECF-D15D8EFEBADB}"/>
    <cellStyle name="Comma 18 3 6" xfId="11806" xr:uid="{10946990-6088-413A-943D-A3BD461D3808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3" xfId="15946" xr:uid="{3DBE5BB2-A287-4B85-A624-CD125D46FE18}"/>
    <cellStyle name="Comma 18 4 2 3" xfId="7532" xr:uid="{6C22E3D7-221E-42DD-9899-53843C4F7CA3}"/>
    <cellStyle name="Comma 18 4 2 3 2" xfId="18760" xr:uid="{3111DD2A-48BA-4826-B4B1-45DE4140BC89}"/>
    <cellStyle name="Comma 18 4 2 4" xfId="13157" xr:uid="{E1BB3654-5C46-4640-887F-9FD1E3E6A26C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3" xfId="14866" xr:uid="{8D06EECC-3737-4D5D-A48D-4963C66FFF77}"/>
    <cellStyle name="Comma 18 4 4" xfId="6452" xr:uid="{6DDADF36-70B6-4F31-9474-DA68F5F918AA}"/>
    <cellStyle name="Comma 18 4 4 2" xfId="17680" xr:uid="{8EF01363-AD86-42B3-94FA-FAA85A13F88D}"/>
    <cellStyle name="Comma 18 4 5" xfId="12077" xr:uid="{4F84CBE2-EBA9-49D7-A5E5-D7ACEFE156D8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3" xfId="15408" xr:uid="{E98714B6-FC85-4F2A-84BD-E4637CE75DAB}"/>
    <cellStyle name="Comma 18 5 3" xfId="6994" xr:uid="{B9323B97-1CA7-4A6B-B0BB-AF90BA886B68}"/>
    <cellStyle name="Comma 18 5 3 2" xfId="18222" xr:uid="{286039E9-CE7C-4671-9B6C-D5EDA67830B2}"/>
    <cellStyle name="Comma 18 5 4" xfId="12619" xr:uid="{A75C55CC-672D-4C2B-B262-3DFED5DE415C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3" xfId="16489" xr:uid="{8886296E-8EEF-4380-A07B-B83D9089254A}"/>
    <cellStyle name="Comma 18 6 3" xfId="8075" xr:uid="{AAA807A3-A126-4CA6-8FCA-8E2A65DAEAB6}"/>
    <cellStyle name="Comma 18 6 3 2" xfId="19303" xr:uid="{333CE054-188F-4279-A056-089407556F83}"/>
    <cellStyle name="Comma 18 6 4" xfId="13700" xr:uid="{CD1FE59B-A26B-4350-A943-8527CC75FAC5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3" xfId="14328" xr:uid="{92992A4E-AC46-4BD1-9EAD-8A424EB8309E}"/>
    <cellStyle name="Comma 18 7 3" xfId="5914" xr:uid="{A3A625B0-CC1C-480E-96F5-80C6B2A93BBF}"/>
    <cellStyle name="Comma 18 7 3 2" xfId="17142" xr:uid="{8C0691CF-98B6-4727-A877-37477541C460}"/>
    <cellStyle name="Comma 18 7 4" xfId="11539" xr:uid="{B64CB489-AF17-4DB9-84CB-54735A78E9F6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3" xfId="14052" xr:uid="{A48DC984-E4DF-4F5D-B4F3-DDB8B76BAB46}"/>
    <cellStyle name="Comma 18 9" xfId="5639" xr:uid="{397D85D0-B520-4E8C-B878-6B71EAA03187}"/>
    <cellStyle name="Comma 18 9 2" xfId="16867" xr:uid="{212F0858-AAA3-4E7E-B3E3-51BB5214EEF6}"/>
    <cellStyle name="Comma 19" xfId="5" xr:uid="{00000000-0005-0000-0000-000040030000}"/>
    <cellStyle name="Comma 19 10" xfId="11254" xr:uid="{094CB13A-F748-40C8-A121-F49E6F74EE69}"/>
    <cellStyle name="Comma 19 2" xfId="279" xr:uid="{00000000-0005-0000-0000-000041030000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3" xfId="16461" xr:uid="{B7611E26-D575-4A57-90E3-FCC94013B0C6}"/>
    <cellStyle name="Comma 19 2 2 2 2 3" xfId="8047" xr:uid="{6514F811-181C-4C7D-AB87-6AE528CC1149}"/>
    <cellStyle name="Comma 19 2 2 2 2 3 2" xfId="19275" xr:uid="{729AAAEC-2DC3-48EB-96E6-01F15DF48223}"/>
    <cellStyle name="Comma 19 2 2 2 2 4" xfId="13672" xr:uid="{ED9C0775-E0E8-44CE-BC32-F31A122BCD29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3" xfId="15381" xr:uid="{9AF6AEC6-0570-4C6E-9D25-B76C966D478E}"/>
    <cellStyle name="Comma 19 2 2 2 4" xfId="6967" xr:uid="{BEDC9B1A-5159-4174-AA8E-4A7C927137AD}"/>
    <cellStyle name="Comma 19 2 2 2 4 2" xfId="18195" xr:uid="{6FAAC8AE-7B88-49A6-98F2-66BE3E6BD048}"/>
    <cellStyle name="Comma 19 2 2 2 5" xfId="12592" xr:uid="{89C4D809-F79D-4EB4-9465-54E3B8C18447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3" xfId="15923" xr:uid="{5858590C-56DE-4C1F-99D2-ABC035EF862A}"/>
    <cellStyle name="Comma 19 2 2 3 3" xfId="7509" xr:uid="{81603C37-A963-404C-AF41-7357C95E041B}"/>
    <cellStyle name="Comma 19 2 2 3 3 2" xfId="18737" xr:uid="{9F57E61F-2225-439C-9452-4ACCBB9DC53E}"/>
    <cellStyle name="Comma 19 2 2 3 4" xfId="13134" xr:uid="{FBC416AA-C950-4A45-BCBF-B6BA65A19E6B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3" xfId="14843" xr:uid="{C74061D1-0394-4296-A14C-8BA6A4E8D72C}"/>
    <cellStyle name="Comma 19 2 2 5" xfId="6429" xr:uid="{810BE402-0A19-4526-A57F-23C6BC14C608}"/>
    <cellStyle name="Comma 19 2 2 5 2" xfId="17657" xr:uid="{62047B2D-13D3-42D9-9870-D216C5F667A0}"/>
    <cellStyle name="Comma 19 2 2 6" xfId="12054" xr:uid="{84077A97-5974-401D-BBC2-6D9077BAB5A1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3" xfId="16194" xr:uid="{7726626E-6B6D-486F-9070-6B821FBFFC1D}"/>
    <cellStyle name="Comma 19 2 3 2 3" xfId="7780" xr:uid="{96421D66-28CB-4C15-B362-A401A76F85A7}"/>
    <cellStyle name="Comma 19 2 3 2 3 2" xfId="19008" xr:uid="{9F3AD79A-70C2-41B8-BE82-8680FA008AC8}"/>
    <cellStyle name="Comma 19 2 3 2 4" xfId="13405" xr:uid="{6215B03D-86E5-46F9-99F2-D5D3254DD61B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3" xfId="15114" xr:uid="{A221B586-402E-442B-92F2-B6A335D83ABA}"/>
    <cellStyle name="Comma 19 2 3 4" xfId="6700" xr:uid="{883F777E-6F63-4C4D-9E08-7812990B9199}"/>
    <cellStyle name="Comma 19 2 3 4 2" xfId="17928" xr:uid="{619C5364-104D-4C33-996F-34E838C91007}"/>
    <cellStyle name="Comma 19 2 3 5" xfId="12325" xr:uid="{C8194C46-A347-4F2E-AF6B-9D04B0D47E9C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3" xfId="15656" xr:uid="{EC7512EA-2947-4CF1-BF94-BA05FC4386D6}"/>
    <cellStyle name="Comma 19 2 4 3" xfId="7242" xr:uid="{262D6F34-4530-4F12-ABC7-484407343E8C}"/>
    <cellStyle name="Comma 19 2 4 3 2" xfId="18470" xr:uid="{A9ADA090-5006-45F4-A604-23FE76AC428A}"/>
    <cellStyle name="Comma 19 2 4 4" xfId="12867" xr:uid="{C23825C7-0C0A-413B-8D4B-0919622C69CB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3" xfId="16737" xr:uid="{EEF37720-4C05-4F52-8441-663D30C5DFF7}"/>
    <cellStyle name="Comma 19 2 5 3" xfId="8323" xr:uid="{9B799696-1E07-46E6-88DB-6006C58BC07D}"/>
    <cellStyle name="Comma 19 2 5 3 2" xfId="19551" xr:uid="{D8555EF9-4791-43C2-B08B-1E8871FFFE31}"/>
    <cellStyle name="Comma 19 2 5 4" xfId="13948" xr:uid="{BC84F6BE-75F1-40F6-A2A7-33C8857495EA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3" xfId="14576" xr:uid="{845780A7-9817-449B-928A-CCFA1B7F9869}"/>
    <cellStyle name="Comma 19 2 6 3" xfId="6162" xr:uid="{8C0C902B-10D0-4AB4-B0CB-A79F46F39A07}"/>
    <cellStyle name="Comma 19 2 6 3 2" xfId="17390" xr:uid="{E21869B6-7910-4DF8-89B9-01280A5E0C3C}"/>
    <cellStyle name="Comma 19 2 6 4" xfId="11787" xr:uid="{E80E5EF4-E65C-43D0-B327-A30A468F0397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3" xfId="14300" xr:uid="{5417AD04-6F89-46F2-B766-BBA54D56518E}"/>
    <cellStyle name="Comma 19 2 8" xfId="5887" xr:uid="{C0ED0292-71B2-4598-8794-30B170E1FC93}"/>
    <cellStyle name="Comma 19 2 8 2" xfId="17115" xr:uid="{60DB4AD1-856B-4EFC-94ED-C1EBFBA11F12}"/>
    <cellStyle name="Comma 19 2 9" xfId="11511" xr:uid="{7AEA444D-06BA-4717-8810-0CDE0253D99D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3" xfId="16204" xr:uid="{7B45D79B-631F-4DFC-8845-65426BEA8FC6}"/>
    <cellStyle name="Comma 19 3 2 2 3" xfId="7790" xr:uid="{A29EF2F6-B7D4-4045-A6B6-B8CFA8A8F984}"/>
    <cellStyle name="Comma 19 3 2 2 3 2" xfId="19018" xr:uid="{B766DACC-5AC8-4A83-8F47-39506F82C50E}"/>
    <cellStyle name="Comma 19 3 2 2 4" xfId="13415" xr:uid="{A1EED570-A085-4558-A5E8-F5D3AE8CD3FA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3" xfId="15124" xr:uid="{6618ECEF-ADD7-49FA-AAC0-84F78F1A5B91}"/>
    <cellStyle name="Comma 19 3 2 4" xfId="6710" xr:uid="{3AEDBE58-4DC9-4A92-BED3-CBBC904332C2}"/>
    <cellStyle name="Comma 19 3 2 4 2" xfId="17938" xr:uid="{F4042952-FEBA-413A-BECB-31E208ED44DE}"/>
    <cellStyle name="Comma 19 3 2 5" xfId="12335" xr:uid="{9643FBD8-B84B-4337-A423-ACDA4B22A611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3" xfId="15666" xr:uid="{219E72DE-EB65-4537-B19C-652393EEFF7C}"/>
    <cellStyle name="Comma 19 3 3 3" xfId="7252" xr:uid="{86F1CF1F-CC43-4DA2-8778-E2F5B158EA6D}"/>
    <cellStyle name="Comma 19 3 3 3 2" xfId="18480" xr:uid="{E9C8F9B3-5A80-4F81-950D-DF2A562FF354}"/>
    <cellStyle name="Comma 19 3 3 4" xfId="12877" xr:uid="{6E07E3EF-2AAB-421A-BA98-5B77625A0A19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3" xfId="14586" xr:uid="{C363AC94-7FEA-4804-A4C4-A28C7260CDB4}"/>
    <cellStyle name="Comma 19 3 5" xfId="6172" xr:uid="{24954925-87A7-444F-B7F0-895357CB04E4}"/>
    <cellStyle name="Comma 19 3 5 2" xfId="17400" xr:uid="{53F6E0BA-B2A5-489B-B14D-8A9015F73183}"/>
    <cellStyle name="Comma 19 3 6" xfId="11797" xr:uid="{D0ADDC6A-D735-480A-A39C-4010E494A916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3" xfId="15937" xr:uid="{F060D9B5-155D-4661-902C-81064433FBA2}"/>
    <cellStyle name="Comma 19 4 2 3" xfId="7523" xr:uid="{219320FB-536D-4A2E-8766-BE45B76D6F12}"/>
    <cellStyle name="Comma 19 4 2 3 2" xfId="18751" xr:uid="{2C76C2C2-B20B-442F-8413-9794E89A9093}"/>
    <cellStyle name="Comma 19 4 2 4" xfId="13148" xr:uid="{7D39E0A6-8D3D-4FC6-ADA5-171A83BCFCA6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3" xfId="14857" xr:uid="{A85146B7-5C02-4076-884F-1568361D5675}"/>
    <cellStyle name="Comma 19 4 4" xfId="6443" xr:uid="{8AE6D634-22B8-49B4-82D7-F781DB58DE55}"/>
    <cellStyle name="Comma 19 4 4 2" xfId="17671" xr:uid="{C9E249E1-4EA3-4149-9782-85FF0B72574E}"/>
    <cellStyle name="Comma 19 4 5" xfId="12068" xr:uid="{D89EAC43-97B8-4E29-8A47-2C0FDD052477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3" xfId="15399" xr:uid="{7DF67562-2ABE-464F-8660-4F42C22D4724}"/>
    <cellStyle name="Comma 19 5 3" xfId="6985" xr:uid="{03FBB259-0C45-45F3-A389-A7E8ADBF85E3}"/>
    <cellStyle name="Comma 19 5 3 2" xfId="18213" xr:uid="{67E14385-A4AE-4883-9146-8C1BEEC7EFA3}"/>
    <cellStyle name="Comma 19 5 4" xfId="12610" xr:uid="{DEF2BCC6-737E-49DC-A690-D2FC15394D4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3" xfId="16480" xr:uid="{FBE78840-5CC3-49AF-B2A5-9E246EC9BCD2}"/>
    <cellStyle name="Comma 19 6 3" xfId="8066" xr:uid="{9D6D998E-2247-4B4C-B9B6-1E4750D94599}"/>
    <cellStyle name="Comma 19 6 3 2" xfId="19294" xr:uid="{2F484B41-C882-4A32-91B0-959C30E25E01}"/>
    <cellStyle name="Comma 19 6 4" xfId="13691" xr:uid="{E237B03F-AC61-4AFA-AFDD-067884E278D6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3" xfId="14319" xr:uid="{BA4E2448-B406-48FF-A2B4-631A7AAD8CB1}"/>
    <cellStyle name="Comma 19 7 3" xfId="5905" xr:uid="{24886250-453A-4971-A5C7-4E7B404D9F44}"/>
    <cellStyle name="Comma 19 7 3 2" xfId="17133" xr:uid="{301713C0-2FFD-48F7-880B-D93B505DEA79}"/>
    <cellStyle name="Comma 19 7 4" xfId="11530" xr:uid="{3D31E9E0-AA9E-479F-B22D-76D3C37D60B8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3" xfId="14043" xr:uid="{F09DD45E-2AB1-41F7-A605-75281376296E}"/>
    <cellStyle name="Comma 19 9" xfId="5630" xr:uid="{E81B716B-2ED3-47C3-BC64-115E2C107752}"/>
    <cellStyle name="Comma 19 9 2" xfId="16858" xr:uid="{83A8AA4C-BF6B-4604-BFCC-09AF51ABF3BF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3" xfId="15934" xr:uid="{274DC2B1-B74B-463D-B869-F95D9D2B37BF}"/>
    <cellStyle name="Comma 2 10 2 3" xfId="7520" xr:uid="{9D2D8516-9E28-47C9-9ADA-2F2BD640C933}"/>
    <cellStyle name="Comma 2 10 2 3 2" xfId="18748" xr:uid="{D2CFBC82-32F4-4407-87E6-FC7C0100633C}"/>
    <cellStyle name="Comma 2 10 2 4" xfId="13145" xr:uid="{3A5295BF-230C-4E91-BF40-B7D3DA7DC38D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3" xfId="14854" xr:uid="{1D1BE979-F457-43E3-8A8E-0E83430185E4}"/>
    <cellStyle name="Comma 2 10 4" xfId="6440" xr:uid="{6D21D044-23D5-4640-B0A8-918339CC8B57}"/>
    <cellStyle name="Comma 2 10 4 2" xfId="17668" xr:uid="{D09B0E31-67D9-4838-9236-24BD249C639E}"/>
    <cellStyle name="Comma 2 10 5" xfId="12065" xr:uid="{58813359-BE57-4F9E-9941-4B358E7F7A23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3" xfId="15396" xr:uid="{9E4294E4-D258-46F3-AED0-DC4CFED489E8}"/>
    <cellStyle name="Comma 2 11 3" xfId="6982" xr:uid="{4AC0BC15-1D9F-4BBB-8543-06CA7018B496}"/>
    <cellStyle name="Comma 2 11 3 2" xfId="18210" xr:uid="{B53E6AA7-F54F-4918-A582-5BCE251635FB}"/>
    <cellStyle name="Comma 2 11 4" xfId="12607" xr:uid="{1AE0EB60-27F4-4715-A9C1-63A4DFCE8E9D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3" xfId="16477" xr:uid="{BB6A485D-C0B8-4B0F-AA42-85B1EA69BA28}"/>
    <cellStyle name="Comma 2 12 3" xfId="8063" xr:uid="{E620C5FE-014B-4F5E-8CA3-7056827E69E3}"/>
    <cellStyle name="Comma 2 12 3 2" xfId="19291" xr:uid="{D724115A-9756-4300-9EAD-B61F027995EB}"/>
    <cellStyle name="Comma 2 12 4" xfId="13688" xr:uid="{ABB8B138-B883-482B-8795-3E8975FFF35D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3" xfId="14316" xr:uid="{569D650E-6306-4FE2-8B13-35914C55F104}"/>
    <cellStyle name="Comma 2 13 3" xfId="5902" xr:uid="{51AE7485-A287-45BE-8AC5-F14B3C1DC6CE}"/>
    <cellStyle name="Comma 2 13 3 2" xfId="17130" xr:uid="{DA8917C2-8BEE-4A26-B473-94A5C4192814}"/>
    <cellStyle name="Comma 2 13 4" xfId="11527" xr:uid="{DE8E26A3-912D-48DA-B25E-2E5EC0615C6F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3" xfId="16759" xr:uid="{49A36600-84CA-4103-9D43-F3CA4104BA98}"/>
    <cellStyle name="Comma 2 14 3" xfId="8345" xr:uid="{5AF67DAE-0B31-4B1E-9C5E-E0EED23ED57E}"/>
    <cellStyle name="Comma 2 14 3 2" xfId="19573" xr:uid="{93EFE4AC-CF1F-4E88-930E-0EF69E374B53}"/>
    <cellStyle name="Comma 2 14 4" xfId="13970" xr:uid="{99CD2371-87AB-47EB-8D9C-5A73DF6F7C5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3" xfId="14040" xr:uid="{3A1D0F7D-E5A1-4CAF-9EFC-08280B7F1E68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3" xfId="16831" xr:uid="{305B26D9-40D9-4B65-8B49-505C31A692DE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3" xfId="16777" xr:uid="{6499ABFD-993A-45EC-A95E-FC97F7614865}"/>
    <cellStyle name="Comma 2 17 3" xfId="8363" xr:uid="{75B1E403-7654-4E63-910C-8CA8DCA87546}"/>
    <cellStyle name="Comma 2 17 3 2" xfId="19591" xr:uid="{1BB0FA6A-7B05-47C7-8244-C17C30203BDF}"/>
    <cellStyle name="Comma 2 17 4" xfId="13988" xr:uid="{82FD6046-1AF2-418C-912F-19D6F3717BFF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3" xfId="16816" xr:uid="{D8B2730A-A834-424E-A77F-6B9049F44ADC}"/>
    <cellStyle name="Comma 2 18 3" xfId="8402" xr:uid="{F9BE30AA-DC1B-448F-8268-19F0E18151E8}"/>
    <cellStyle name="Comma 2 18 3 2" xfId="19630" xr:uid="{C232EF16-031D-4999-ABA4-3AFFFB851863}"/>
    <cellStyle name="Comma 2 18 4" xfId="14027" xr:uid="{AE721FD9-4364-4F2A-9CDA-46A233B32B70}"/>
    <cellStyle name="Comma 2 19" xfId="5627" xr:uid="{72CFC8B4-5040-4915-8188-E80D540E0183}"/>
    <cellStyle name="Comma 2 19 2" xfId="16855" xr:uid="{AA88A3C2-19B4-4887-B9C1-17EA63EECD35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3" xfId="14337" xr:uid="{20C688CB-0F26-4F9F-9F4B-1634442BF5DD}"/>
    <cellStyle name="Comma 2 2 10 3" xfId="5923" xr:uid="{37F01CAE-E300-46E9-93A4-52AB39EE883E}"/>
    <cellStyle name="Comma 2 2 10 3 2" xfId="17151" xr:uid="{3D212A6A-F377-4E6D-B255-4D99F1DA420F}"/>
    <cellStyle name="Comma 2 2 10 4" xfId="11548" xr:uid="{8B915BF5-9B83-4C37-AC6E-76BCC594EBDF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3" xfId="14061" xr:uid="{C5156B03-237F-40DC-B847-C9C65454C4FA}"/>
    <cellStyle name="Comma 2 2 12" xfId="5648" xr:uid="{9A53E595-3E8B-407A-8FA5-2A5E27326D2C}"/>
    <cellStyle name="Comma 2 2 12 2" xfId="16876" xr:uid="{BE5BE445-BF7C-412E-89E9-92E349E7A64F}"/>
    <cellStyle name="Comma 2 2 13" xfId="11272" xr:uid="{1BDA57B7-8319-4B10-BFF3-3405D1ED7B9A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3" xfId="14075" xr:uid="{97B3AB8E-5430-4647-8F0E-687F328B9E0B}"/>
    <cellStyle name="Comma 2 2 2 11" xfId="5662" xr:uid="{F83C0412-D511-4342-80A1-742C75EAAA2B}"/>
    <cellStyle name="Comma 2 2 2 11 2" xfId="16890" xr:uid="{11114D8F-D8AB-43F0-8E01-91B261BA64A2}"/>
    <cellStyle name="Comma 2 2 2 12" xfId="11286" xr:uid="{6C432303-1F57-41EF-8D8D-3974373CC062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1" xfId="11315" xr:uid="{0A387A5B-1C4F-46BE-81D9-71B3A9E3E5B5}"/>
    <cellStyle name="Comma 2 2 2 2 2" xfId="145" xr:uid="{00000000-0005-0000-0000-000061030000}"/>
    <cellStyle name="Comma 2 2 2 2 2 10" xfId="11377" xr:uid="{C474198C-AF65-4A3A-A224-4971202567D5}"/>
    <cellStyle name="Comma 2 2 2 2 2 2" xfId="271" xr:uid="{00000000-0005-0000-0000-000062030000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3" xfId="16453" xr:uid="{140586BA-1030-43B1-B30C-0424EC76E688}"/>
    <cellStyle name="Comma 2 2 2 2 2 2 2 2 2 3" xfId="8039" xr:uid="{C068C49E-018D-4C47-8765-042D7A32E513}"/>
    <cellStyle name="Comma 2 2 2 2 2 2 2 2 2 3 2" xfId="19267" xr:uid="{20DA4799-D6C9-4351-8B88-DF8245D958EB}"/>
    <cellStyle name="Comma 2 2 2 2 2 2 2 2 2 4" xfId="13664" xr:uid="{3940A4DB-7CA0-47D5-AEF2-641C67F8D6D0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3" xfId="15373" xr:uid="{E13097C3-DBD9-440E-913C-DABE90B380DF}"/>
    <cellStyle name="Comma 2 2 2 2 2 2 2 2 4" xfId="6959" xr:uid="{52EE2BD9-8A5A-42B2-96A3-A85458187ED3}"/>
    <cellStyle name="Comma 2 2 2 2 2 2 2 2 4 2" xfId="18187" xr:uid="{6749EC04-2241-401C-BD5C-0DF5E0057484}"/>
    <cellStyle name="Comma 2 2 2 2 2 2 2 2 5" xfId="12584" xr:uid="{F8FAFD2C-805D-49AB-B05F-29C59DFCCE87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3" xfId="15915" xr:uid="{6C8C990D-4A11-4D8F-9520-770755E13F9C}"/>
    <cellStyle name="Comma 2 2 2 2 2 2 2 3 3" xfId="7501" xr:uid="{DCB7B4E4-D9B0-4B38-AE4C-5FC361EEE1A9}"/>
    <cellStyle name="Comma 2 2 2 2 2 2 2 3 3 2" xfId="18729" xr:uid="{6F67F825-68A7-40A7-9C1C-617147F9F636}"/>
    <cellStyle name="Comma 2 2 2 2 2 2 2 3 4" xfId="13126" xr:uid="{DF3C4F9A-32F6-4CAC-A054-205D7AD6FF37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3" xfId="14835" xr:uid="{A259237D-FB8F-472B-8B9C-58B65C8FBB96}"/>
    <cellStyle name="Comma 2 2 2 2 2 2 2 5" xfId="6421" xr:uid="{9F9D36FF-EF3C-4AD9-BCE0-19FA088B54F0}"/>
    <cellStyle name="Comma 2 2 2 2 2 2 2 5 2" xfId="17649" xr:uid="{B550B965-6241-458A-893F-5A96953DCED8}"/>
    <cellStyle name="Comma 2 2 2 2 2 2 2 6" xfId="12046" xr:uid="{28280B9D-B121-42A3-A459-27798C6FA30D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3" xfId="16186" xr:uid="{EF952703-F3AE-4582-8BEB-6896B0C14CDD}"/>
    <cellStyle name="Comma 2 2 2 2 2 2 3 2 3" xfId="7772" xr:uid="{64C9DF31-2CE6-47E4-A7CA-53FAB04BC56A}"/>
    <cellStyle name="Comma 2 2 2 2 2 2 3 2 3 2" xfId="19000" xr:uid="{2B43FE40-ABF7-4D3D-A7CF-7920F246ACED}"/>
    <cellStyle name="Comma 2 2 2 2 2 2 3 2 4" xfId="13397" xr:uid="{C9EAFA37-FF20-4E9D-B8BE-2806659159B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3" xfId="15106" xr:uid="{59E443A3-91E6-4581-8656-CADEA493AC2B}"/>
    <cellStyle name="Comma 2 2 2 2 2 2 3 4" xfId="6692" xr:uid="{E2A09E30-17DA-4E14-AE69-A1D8F180350E}"/>
    <cellStyle name="Comma 2 2 2 2 2 2 3 4 2" xfId="17920" xr:uid="{9EC02A9C-8E15-45C3-B25E-4DD5FD34D66A}"/>
    <cellStyle name="Comma 2 2 2 2 2 2 3 5" xfId="12317" xr:uid="{8B98305A-0888-46DF-B836-B4AC6772F026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3" xfId="15648" xr:uid="{C0C16999-8073-4F55-87BD-8546E136D2C9}"/>
    <cellStyle name="Comma 2 2 2 2 2 2 4 3" xfId="7234" xr:uid="{C41CE09D-7B7F-4CDC-97DF-BE9EE98BE0BD}"/>
    <cellStyle name="Comma 2 2 2 2 2 2 4 3 2" xfId="18462" xr:uid="{A9E589CD-4AD4-4764-8E51-F8B7D597C00B}"/>
    <cellStyle name="Comma 2 2 2 2 2 2 4 4" xfId="12859" xr:uid="{9590A35C-CF6A-4DA1-B1D3-F7091B442486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3" xfId="16729" xr:uid="{6B9FB660-6057-413C-9BDB-A4FD4D651B13}"/>
    <cellStyle name="Comma 2 2 2 2 2 2 5 3" xfId="8315" xr:uid="{71D7B1D7-D6F8-4882-876A-6B24149E50F4}"/>
    <cellStyle name="Comma 2 2 2 2 2 2 5 3 2" xfId="19543" xr:uid="{F2A42ED3-D64B-49FE-8FC2-4F83BA44907F}"/>
    <cellStyle name="Comma 2 2 2 2 2 2 5 4" xfId="13940" xr:uid="{0AE4D944-F6AA-4FEA-BA9E-B683FF20F442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3" xfId="14568" xr:uid="{C8C39E29-1C97-491D-B94B-5CBA2FEF377D}"/>
    <cellStyle name="Comma 2 2 2 2 2 2 6 3" xfId="6154" xr:uid="{0CE0890A-D89D-4D4C-B9B8-DAF9308133BE}"/>
    <cellStyle name="Comma 2 2 2 2 2 2 6 3 2" xfId="17382" xr:uid="{8F2F0006-B1CB-4180-AE75-9EC1C893497A}"/>
    <cellStyle name="Comma 2 2 2 2 2 2 6 4" xfId="11779" xr:uid="{1BC26649-EA01-49EB-9948-80BA2E3DBAE3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3" xfId="14292" xr:uid="{E9B991F1-9037-4DD8-9F2C-F50C93AC573B}"/>
    <cellStyle name="Comma 2 2 2 2 2 2 8" xfId="5879" xr:uid="{675FFE81-A2FD-4806-AFDA-F06053C7578D}"/>
    <cellStyle name="Comma 2 2 2 2 2 2 8 2" xfId="17107" xr:uid="{E218ADC6-1289-4898-869D-B355F5299151}"/>
    <cellStyle name="Comma 2 2 2 2 2 2 9" xfId="11503" xr:uid="{E991B6A5-CD1E-43EA-B9A6-146B3121318E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3" xfId="16327" xr:uid="{4678E9E6-2677-4D84-AD5F-31E11A131223}"/>
    <cellStyle name="Comma 2 2 2 2 2 3 2 2 3" xfId="7913" xr:uid="{B2968011-29F3-4A7B-86B4-6DD504DCE8C4}"/>
    <cellStyle name="Comma 2 2 2 2 2 3 2 2 3 2" xfId="19141" xr:uid="{A773D1F5-D154-4003-BE53-FB01F9129DEC}"/>
    <cellStyle name="Comma 2 2 2 2 2 3 2 2 4" xfId="13538" xr:uid="{150E61B7-F102-4784-A38A-2F180F6BBD95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3" xfId="15247" xr:uid="{689DA5AE-994C-4D77-9A78-3C217ED684E3}"/>
    <cellStyle name="Comma 2 2 2 2 2 3 2 4" xfId="6833" xr:uid="{6D9E2FC8-C990-40C2-897A-BFDD274BFAE9}"/>
    <cellStyle name="Comma 2 2 2 2 2 3 2 4 2" xfId="18061" xr:uid="{A8DFC9FE-98B4-4A39-987A-7DC13579CEE5}"/>
    <cellStyle name="Comma 2 2 2 2 2 3 2 5" xfId="12458" xr:uid="{1CA24B2E-B1D7-4051-9FC2-9FF651D4BBE3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3" xfId="15789" xr:uid="{95B2B66A-B7B4-42F4-90DE-A5F6A320295C}"/>
    <cellStyle name="Comma 2 2 2 2 2 3 3 3" xfId="7375" xr:uid="{B8F400CA-1E66-49B7-99D1-11311CD21BD0}"/>
    <cellStyle name="Comma 2 2 2 2 2 3 3 3 2" xfId="18603" xr:uid="{907C2574-4143-41FE-83ED-2743212A8680}"/>
    <cellStyle name="Comma 2 2 2 2 2 3 3 4" xfId="13000" xr:uid="{588BF91F-3E2B-4239-B0F7-2FAAD4713ED2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3" xfId="14709" xr:uid="{48E93BD3-06D4-41B3-BDBA-1C4FBC06BBAC}"/>
    <cellStyle name="Comma 2 2 2 2 2 3 5" xfId="6295" xr:uid="{0EE26A4F-E04F-4942-9340-8B0091B4B4AA}"/>
    <cellStyle name="Comma 2 2 2 2 2 3 5 2" xfId="17523" xr:uid="{3BE6BF54-4BFB-4138-9C33-1C1AC5318EE9}"/>
    <cellStyle name="Comma 2 2 2 2 2 3 6" xfId="11920" xr:uid="{049D75EB-11B3-4055-A15F-976D3C1279FD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3" xfId="16060" xr:uid="{67B5DA60-92CC-4D70-8E9F-B01A49C5D939}"/>
    <cellStyle name="Comma 2 2 2 2 2 4 2 3" xfId="7646" xr:uid="{27FD609B-FD94-4C02-8683-605033650B30}"/>
    <cellStyle name="Comma 2 2 2 2 2 4 2 3 2" xfId="18874" xr:uid="{A573E153-1D90-41CF-B1D9-2776DF2CCD49}"/>
    <cellStyle name="Comma 2 2 2 2 2 4 2 4" xfId="13271" xr:uid="{57DE8032-C37C-4F8F-94A8-02BB55C92714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3" xfId="14980" xr:uid="{F8CF6EE8-C47F-4CE3-A3C0-CD8A4E2DF552}"/>
    <cellStyle name="Comma 2 2 2 2 2 4 4" xfId="6566" xr:uid="{71C59EB7-022B-44D8-A8F5-30C0C9648E6A}"/>
    <cellStyle name="Comma 2 2 2 2 2 4 4 2" xfId="17794" xr:uid="{718209D7-0B80-4FC7-B62C-EA3DB059489E}"/>
    <cellStyle name="Comma 2 2 2 2 2 4 5" xfId="12191" xr:uid="{9829CE1C-6564-4AF0-9FB7-C70115200F53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3" xfId="15522" xr:uid="{53A421D2-E2C6-41F2-BE27-96519EE8003D}"/>
    <cellStyle name="Comma 2 2 2 2 2 5 3" xfId="7108" xr:uid="{5296E8C8-1684-44F8-846D-7B562F30BEF0}"/>
    <cellStyle name="Comma 2 2 2 2 2 5 3 2" xfId="18336" xr:uid="{A7E6D2A4-54B9-44B1-9614-B1C88B28474D}"/>
    <cellStyle name="Comma 2 2 2 2 2 5 4" xfId="12733" xr:uid="{26991D36-81B2-4B35-9E59-6C51F0BD6CD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3" xfId="16603" xr:uid="{3AAB16B5-4E15-44E2-858D-40B128E86DDE}"/>
    <cellStyle name="Comma 2 2 2 2 2 6 3" xfId="8189" xr:uid="{439D454A-3017-4BDF-A359-ABC431B5C928}"/>
    <cellStyle name="Comma 2 2 2 2 2 6 3 2" xfId="19417" xr:uid="{D07A8F56-4D05-4FD6-AA21-91CD13BDD8FC}"/>
    <cellStyle name="Comma 2 2 2 2 2 6 4" xfId="13814" xr:uid="{1E476677-AE6D-48E6-994D-7535B6D0BD5B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3" xfId="14442" xr:uid="{55EDDB7C-4334-4CAF-882E-D52A91819868}"/>
    <cellStyle name="Comma 2 2 2 2 2 7 3" xfId="6028" xr:uid="{8A6685C0-FB7D-4D3E-B866-97F1AD14CCDB}"/>
    <cellStyle name="Comma 2 2 2 2 2 7 3 2" xfId="17256" xr:uid="{34D5887E-9860-4924-97EC-243DDE4A64C3}"/>
    <cellStyle name="Comma 2 2 2 2 2 7 4" xfId="11653" xr:uid="{A01B404B-29EC-4C36-A022-AFF225CFD971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3" xfId="14166" xr:uid="{D19256CB-32A7-4385-9683-AB02891596A5}"/>
    <cellStyle name="Comma 2 2 2 2 2 9" xfId="5753" xr:uid="{0904C575-3676-4444-88F9-EEA39B5D7402}"/>
    <cellStyle name="Comma 2 2 2 2 2 9 2" xfId="16981" xr:uid="{8D55BC7E-B5CB-4A49-8BE9-01BB4A78EE88}"/>
    <cellStyle name="Comma 2 2 2 2 3" xfId="207" xr:uid="{00000000-0005-0000-0000-000075030000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3" xfId="16389" xr:uid="{327FAA81-F5FF-450B-82A2-D96B4F8A170E}"/>
    <cellStyle name="Comma 2 2 2 2 3 2 2 2 3" xfId="7975" xr:uid="{6C904F71-DD27-4BCD-BB2F-D901535CEAF0}"/>
    <cellStyle name="Comma 2 2 2 2 3 2 2 2 3 2" xfId="19203" xr:uid="{C82D78F6-24FB-4C3F-8870-1B4CB87DB99F}"/>
    <cellStyle name="Comma 2 2 2 2 3 2 2 2 4" xfId="13600" xr:uid="{4CF1F564-8EAD-4B36-A679-1AB757B78EF6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3" xfId="15309" xr:uid="{D58968AC-A60D-4014-AD1D-31806F41E7F0}"/>
    <cellStyle name="Comma 2 2 2 2 3 2 2 4" xfId="6895" xr:uid="{AB97A31E-E2D3-4842-A1B8-F209DC3CC695}"/>
    <cellStyle name="Comma 2 2 2 2 3 2 2 4 2" xfId="18123" xr:uid="{3AEAC9CC-333A-45CE-BC89-39B754FECA59}"/>
    <cellStyle name="Comma 2 2 2 2 3 2 2 5" xfId="12520" xr:uid="{C67D1583-C123-4C65-A815-1638A5044A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3" xfId="15851" xr:uid="{22581498-6820-4848-8952-1B018164D0BF}"/>
    <cellStyle name="Comma 2 2 2 2 3 2 3 3" xfId="7437" xr:uid="{159DC5FA-616C-451F-A610-8A9E832E7340}"/>
    <cellStyle name="Comma 2 2 2 2 3 2 3 3 2" xfId="18665" xr:uid="{3EB5C468-7D6A-4281-B4AF-3CCCC9E5EF3C}"/>
    <cellStyle name="Comma 2 2 2 2 3 2 3 4" xfId="13062" xr:uid="{1A015046-66A7-40EE-BF9D-6BB31CB13288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3" xfId="14771" xr:uid="{53C1BC03-B707-4AB7-B49C-0341F0E07DE5}"/>
    <cellStyle name="Comma 2 2 2 2 3 2 5" xfId="6357" xr:uid="{A615CEC8-69E4-409A-B401-3747BB37E44D}"/>
    <cellStyle name="Comma 2 2 2 2 3 2 5 2" xfId="17585" xr:uid="{D972D5E9-F184-4200-89F1-C80B805D6C42}"/>
    <cellStyle name="Comma 2 2 2 2 3 2 6" xfId="11982" xr:uid="{92DBB449-E4B5-4ABE-A460-B89D743DFB29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3" xfId="16122" xr:uid="{2BD8C75B-6D79-4746-B1D6-8B31ABF564EC}"/>
    <cellStyle name="Comma 2 2 2 2 3 3 2 3" xfId="7708" xr:uid="{7AD228EB-72E2-40A5-A80E-08E84168F6BA}"/>
    <cellStyle name="Comma 2 2 2 2 3 3 2 3 2" xfId="18936" xr:uid="{74988AF7-12F0-429B-A419-AF09AB280C51}"/>
    <cellStyle name="Comma 2 2 2 2 3 3 2 4" xfId="13333" xr:uid="{D0B63DA8-00DF-4FFC-B487-7BC8FC0F95C0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3" xfId="15042" xr:uid="{04A625B6-FA90-4EE4-BE4F-3C54DDECE5FF}"/>
    <cellStyle name="Comma 2 2 2 2 3 3 4" xfId="6628" xr:uid="{3650E326-FA06-46FB-9F07-CF915EF8EE5C}"/>
    <cellStyle name="Comma 2 2 2 2 3 3 4 2" xfId="17856" xr:uid="{83C6E144-EA6E-4630-9544-4615600EBE30}"/>
    <cellStyle name="Comma 2 2 2 2 3 3 5" xfId="12253" xr:uid="{C9C55EE0-227F-4755-BA42-00C1682B11A3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3" xfId="15584" xr:uid="{D65CA60B-AF66-4B99-9EDF-572878064F1C}"/>
    <cellStyle name="Comma 2 2 2 2 3 4 3" xfId="7170" xr:uid="{A039FFE2-4C1B-44F8-9156-B2112E4048F4}"/>
    <cellStyle name="Comma 2 2 2 2 3 4 3 2" xfId="18398" xr:uid="{4F89D8DA-AFF6-4C29-80BF-63B1A96C7CF9}"/>
    <cellStyle name="Comma 2 2 2 2 3 4 4" xfId="12795" xr:uid="{56A540CF-2C25-4280-AEBA-08F9F2A71875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3" xfId="16665" xr:uid="{7A771B0D-F4CF-4D36-9055-CF5026B7ED3C}"/>
    <cellStyle name="Comma 2 2 2 2 3 5 3" xfId="8251" xr:uid="{4F738326-1AFD-4CE7-B39F-AD30AE4B09B1}"/>
    <cellStyle name="Comma 2 2 2 2 3 5 3 2" xfId="19479" xr:uid="{A0F02FC1-EAB4-4BE5-8C2F-891BB1E189A7}"/>
    <cellStyle name="Comma 2 2 2 2 3 5 4" xfId="13876" xr:uid="{C2E4FB8A-7CA3-4DDE-BC97-B387D315F7E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3" xfId="14504" xr:uid="{BD40EC90-FCA6-4172-AB88-8E8A936868D2}"/>
    <cellStyle name="Comma 2 2 2 2 3 6 3" xfId="6090" xr:uid="{D18293BB-4462-40C4-8309-12D35052D49C}"/>
    <cellStyle name="Comma 2 2 2 2 3 6 3 2" xfId="17318" xr:uid="{3DD11DAB-C082-4E9C-B8B2-C0E9985794CA}"/>
    <cellStyle name="Comma 2 2 2 2 3 6 4" xfId="11715" xr:uid="{6305028B-35FF-42EA-A75A-4739B304971E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3" xfId="14228" xr:uid="{9B61A896-FF1E-4AC5-B452-69FCF342362B}"/>
    <cellStyle name="Comma 2 2 2 2 3 8" xfId="5815" xr:uid="{E62347E0-BC64-491B-8B9C-AF833DB13148}"/>
    <cellStyle name="Comma 2 2 2 2 3 8 2" xfId="17043" xr:uid="{2EA3B8F3-8BE5-4B17-A4CE-08B8E44ACA7B}"/>
    <cellStyle name="Comma 2 2 2 2 3 9" xfId="11439" xr:uid="{E5C1B158-4875-4773-A356-5149224D44C0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3" xfId="16265" xr:uid="{51A75D10-188C-4AA7-9DC3-5BD4C729EC0A}"/>
    <cellStyle name="Comma 2 2 2 2 4 2 2 3" xfId="7851" xr:uid="{AF1901A3-4373-46C1-ADBA-E853C76AA15C}"/>
    <cellStyle name="Comma 2 2 2 2 4 2 2 3 2" xfId="19079" xr:uid="{E9EE31CC-B7A7-491B-81F9-420FB421D6D7}"/>
    <cellStyle name="Comma 2 2 2 2 4 2 2 4" xfId="13476" xr:uid="{D5C08678-49AB-437F-8A91-49FDF52E9AEB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3" xfId="15185" xr:uid="{199E6E91-F0D2-4397-9A89-36E7350AB0C4}"/>
    <cellStyle name="Comma 2 2 2 2 4 2 4" xfId="6771" xr:uid="{0FE92861-78B3-4602-B068-37CF005334CC}"/>
    <cellStyle name="Comma 2 2 2 2 4 2 4 2" xfId="17999" xr:uid="{9257E3D2-D206-40FC-A624-432DCDB94D07}"/>
    <cellStyle name="Comma 2 2 2 2 4 2 5" xfId="12396" xr:uid="{4A6F6EC8-BDD7-4F30-9F6C-EF5CB375CBD7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3" xfId="15727" xr:uid="{6E08B593-C780-4641-AC86-A22766161427}"/>
    <cellStyle name="Comma 2 2 2 2 4 3 3" xfId="7313" xr:uid="{D7D2AE48-F818-4AA2-95DA-1B735B979589}"/>
    <cellStyle name="Comma 2 2 2 2 4 3 3 2" xfId="18541" xr:uid="{15D51FAF-B367-44BD-A933-73A6C54F2AA0}"/>
    <cellStyle name="Comma 2 2 2 2 4 3 4" xfId="12938" xr:uid="{E3E63EFE-5C8B-4265-93FC-F9511E9BC73A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3" xfId="14647" xr:uid="{44B835E9-45F5-4243-B9FE-CD099DA36A43}"/>
    <cellStyle name="Comma 2 2 2 2 4 5" xfId="6233" xr:uid="{48ED996E-DF15-497E-8403-A37C9EB2DCC6}"/>
    <cellStyle name="Comma 2 2 2 2 4 5 2" xfId="17461" xr:uid="{34F1FF63-0D09-4570-9262-6C7814C55A77}"/>
    <cellStyle name="Comma 2 2 2 2 4 6" xfId="11858" xr:uid="{222C9D23-1279-4AD5-8B99-F9F3CCD9204D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3" xfId="15998" xr:uid="{C469D9B0-D89E-447B-98B2-5EED37ABC496}"/>
    <cellStyle name="Comma 2 2 2 2 5 2 3" xfId="7584" xr:uid="{341333DC-B252-40DF-B946-6ADDA24009E4}"/>
    <cellStyle name="Comma 2 2 2 2 5 2 3 2" xfId="18812" xr:uid="{BDEC9542-74D0-4B64-B7CF-A17AC8C9A987}"/>
    <cellStyle name="Comma 2 2 2 2 5 2 4" xfId="13209" xr:uid="{C7F70C56-0492-4882-929C-308C7376B596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3" xfId="14918" xr:uid="{6C8639FD-8F3D-4CD7-B073-8CD512072C91}"/>
    <cellStyle name="Comma 2 2 2 2 5 4" xfId="6504" xr:uid="{A5A46A95-70F5-4990-9A39-56DD934953BB}"/>
    <cellStyle name="Comma 2 2 2 2 5 4 2" xfId="17732" xr:uid="{E1DFF7B6-0C8B-45DA-A739-4D35D433AEAE}"/>
    <cellStyle name="Comma 2 2 2 2 5 5" xfId="12129" xr:uid="{2779341A-CE0B-4749-9899-253B0CC96A1F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3" xfId="15460" xr:uid="{DA4EF33C-661F-4E3D-83DB-F246BB776A9F}"/>
    <cellStyle name="Comma 2 2 2 2 6 3" xfId="7046" xr:uid="{0F803331-B5E1-43B1-9D23-707622BE5641}"/>
    <cellStyle name="Comma 2 2 2 2 6 3 2" xfId="18274" xr:uid="{DB0214A0-0C83-492C-8D15-E045CB3C05E7}"/>
    <cellStyle name="Comma 2 2 2 2 6 4" xfId="12671" xr:uid="{96473A45-6BE5-4E82-A3DE-45A1022C9F34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3" xfId="16541" xr:uid="{FE5FDF5E-EE0B-4D1B-A94A-4B5CF854605E}"/>
    <cellStyle name="Comma 2 2 2 2 7 3" xfId="8127" xr:uid="{65C7488B-F368-4EFE-AB88-D7F5EC7ED3D9}"/>
    <cellStyle name="Comma 2 2 2 2 7 3 2" xfId="19355" xr:uid="{552472C0-1E7B-48F1-A5BE-60E476FB1069}"/>
    <cellStyle name="Comma 2 2 2 2 7 4" xfId="13752" xr:uid="{6F9BD90C-2402-4AA8-8BD5-C454D9DCF303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3" xfId="14380" xr:uid="{75503D5D-FB7B-4874-8403-C39FDD4AD195}"/>
    <cellStyle name="Comma 2 2 2 2 8 3" xfId="5966" xr:uid="{76F1D781-5912-400C-A4D6-F83399C820E3}"/>
    <cellStyle name="Comma 2 2 2 2 8 3 2" xfId="17194" xr:uid="{D8D8FCF8-0DBB-4405-91D4-5482F428E5C1}"/>
    <cellStyle name="Comma 2 2 2 2 8 4" xfId="11591" xr:uid="{2DC68E9A-D928-4C71-B7D0-6999AF6AD247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3" xfId="14104" xr:uid="{BBC3E8F9-516F-4E2F-BDDD-FFB3561EA072}"/>
    <cellStyle name="Comma 2 2 2 3" xfId="113" xr:uid="{00000000-0005-0000-0000-000088030000}"/>
    <cellStyle name="Comma 2 2 2 3 10" xfId="11345" xr:uid="{3D59FCF6-50C1-4D98-B815-9E2CABC15453}"/>
    <cellStyle name="Comma 2 2 2 3 2" xfId="239" xr:uid="{00000000-0005-0000-0000-000089030000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3" xfId="16421" xr:uid="{69E155EF-D222-486C-8182-AB463F45E2A8}"/>
    <cellStyle name="Comma 2 2 2 3 2 2 2 2 3" xfId="8007" xr:uid="{0B572483-FB90-45AB-9717-557B714F3B16}"/>
    <cellStyle name="Comma 2 2 2 3 2 2 2 2 3 2" xfId="19235" xr:uid="{DCEE4628-B702-44D7-840B-F56BEA6103AC}"/>
    <cellStyle name="Comma 2 2 2 3 2 2 2 2 4" xfId="13632" xr:uid="{A4955476-0BD0-4B3E-85EC-0696373414FF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3" xfId="15341" xr:uid="{6A2B7BB8-E3E0-4BB6-A1E4-E7D1A3008D6D}"/>
    <cellStyle name="Comma 2 2 2 3 2 2 2 4" xfId="6927" xr:uid="{3B2F162D-6C3B-46E6-9EC1-3D3EC6396D96}"/>
    <cellStyle name="Comma 2 2 2 3 2 2 2 4 2" xfId="18155" xr:uid="{4F023608-BB31-492D-9143-F45D2EDB2265}"/>
    <cellStyle name="Comma 2 2 2 3 2 2 2 5" xfId="12552" xr:uid="{4FBBC7BC-DC36-4812-BD02-820E0AE336E7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3" xfId="15883" xr:uid="{575D7673-C8A1-49B3-9DFC-C8B91AB9262D}"/>
    <cellStyle name="Comma 2 2 2 3 2 2 3 3" xfId="7469" xr:uid="{E0916D34-ADD9-46BC-A164-94FFE0EE6C45}"/>
    <cellStyle name="Comma 2 2 2 3 2 2 3 3 2" xfId="18697" xr:uid="{7215FBE8-1CF0-4DAA-B5E1-878A7BAD84B2}"/>
    <cellStyle name="Comma 2 2 2 3 2 2 3 4" xfId="13094" xr:uid="{09E16875-C97B-467F-93ED-4F4C1194D260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3" xfId="14803" xr:uid="{1837CF6F-5365-4441-A428-A5722069535B}"/>
    <cellStyle name="Comma 2 2 2 3 2 2 5" xfId="6389" xr:uid="{3D02D103-0447-45EC-A6E8-5D05DD1A3FB4}"/>
    <cellStyle name="Comma 2 2 2 3 2 2 5 2" xfId="17617" xr:uid="{6558A4B1-75BC-42F5-A060-DE7F35C3D6B2}"/>
    <cellStyle name="Comma 2 2 2 3 2 2 6" xfId="12014" xr:uid="{FBD515A4-6981-4678-977F-F1B8E0AFE161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3" xfId="16154" xr:uid="{54BB1A9A-526B-40AD-A40E-544BAC0D7B4C}"/>
    <cellStyle name="Comma 2 2 2 3 2 3 2 3" xfId="7740" xr:uid="{75918134-7C34-4F30-88E5-E0943F22A0B5}"/>
    <cellStyle name="Comma 2 2 2 3 2 3 2 3 2" xfId="18968" xr:uid="{C12DF9E3-6ECF-4C52-A42E-4075FE132E31}"/>
    <cellStyle name="Comma 2 2 2 3 2 3 2 4" xfId="13365" xr:uid="{3702F5F2-9246-4EDF-8943-1F929332BB9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3" xfId="15074" xr:uid="{A7D49E45-0A40-403C-92BC-7A902F72E175}"/>
    <cellStyle name="Comma 2 2 2 3 2 3 4" xfId="6660" xr:uid="{4093D0EB-E87B-4B30-A76D-995338EE7940}"/>
    <cellStyle name="Comma 2 2 2 3 2 3 4 2" xfId="17888" xr:uid="{0C500C5B-6BC2-451B-8F29-82A4CD0E1C6C}"/>
    <cellStyle name="Comma 2 2 2 3 2 3 5" xfId="12285" xr:uid="{E6D10766-6F45-4986-B607-CA5EEF93A0F9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3" xfId="15616" xr:uid="{D2E85EBF-AD3D-4D79-9233-1DF6E3A40ED0}"/>
    <cellStyle name="Comma 2 2 2 3 2 4 3" xfId="7202" xr:uid="{EBEEAE9E-A4C6-4D24-AFCA-201635A6D9AA}"/>
    <cellStyle name="Comma 2 2 2 3 2 4 3 2" xfId="18430" xr:uid="{2FB4F7C6-77B8-40CF-9A4F-BFE2B6649C64}"/>
    <cellStyle name="Comma 2 2 2 3 2 4 4" xfId="12827" xr:uid="{FF30E7AB-AFD7-40BE-B7AC-28BB7C51AA01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3" xfId="16697" xr:uid="{05DD85DA-53E9-4AD7-9B9E-6B6DB1ABB500}"/>
    <cellStyle name="Comma 2 2 2 3 2 5 3" xfId="8283" xr:uid="{229E0597-D62C-43B7-9781-FDEE390043A9}"/>
    <cellStyle name="Comma 2 2 2 3 2 5 3 2" xfId="19511" xr:uid="{6C9FED87-F40C-4607-92BF-63C799E102B0}"/>
    <cellStyle name="Comma 2 2 2 3 2 5 4" xfId="13908" xr:uid="{FAC94C87-5446-4DC1-943C-90E1D44A89B9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3" xfId="14536" xr:uid="{4D8BDEC0-9C6B-4A9A-A950-CF1BC9DF889B}"/>
    <cellStyle name="Comma 2 2 2 3 2 6 3" xfId="6122" xr:uid="{013B669B-6ABA-4E94-A3F4-B5C22CCB67FA}"/>
    <cellStyle name="Comma 2 2 2 3 2 6 3 2" xfId="17350" xr:uid="{09DDE6A8-EA7A-44C5-A6EA-6CE7FBDCC178}"/>
    <cellStyle name="Comma 2 2 2 3 2 6 4" xfId="11747" xr:uid="{91571DD8-C51D-423E-A599-FD015519A530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3" xfId="14260" xr:uid="{C7C84EEA-79AA-40BC-8ABB-E9BA185CF0C2}"/>
    <cellStyle name="Comma 2 2 2 3 2 8" xfId="5847" xr:uid="{509A7ADA-0601-4092-BD4F-A8FFE9D4734D}"/>
    <cellStyle name="Comma 2 2 2 3 2 8 2" xfId="17075" xr:uid="{CE89D41D-D2CC-4A90-B5C1-865BCE85B274}"/>
    <cellStyle name="Comma 2 2 2 3 2 9" xfId="11471" xr:uid="{FD10E802-C548-4E89-BF15-2D133B318F6C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3" xfId="16295" xr:uid="{01C43325-30F1-4837-838C-27FAA3659BA5}"/>
    <cellStyle name="Comma 2 2 2 3 3 2 2 3" xfId="7881" xr:uid="{1E6B0382-8B44-454F-9A70-9137F5883344}"/>
    <cellStyle name="Comma 2 2 2 3 3 2 2 3 2" xfId="19109" xr:uid="{8AB0D143-C4CC-413F-8699-001DBA5AA6EC}"/>
    <cellStyle name="Comma 2 2 2 3 3 2 2 4" xfId="13506" xr:uid="{89B0D734-2233-4309-A5C2-6D163D0DADBA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3" xfId="15215" xr:uid="{253BD433-E52F-4B9F-BFE7-31E5B486D61C}"/>
    <cellStyle name="Comma 2 2 2 3 3 2 4" xfId="6801" xr:uid="{8486AF05-6E66-47C8-B2C3-1987AB9FA09B}"/>
    <cellStyle name="Comma 2 2 2 3 3 2 4 2" xfId="18029" xr:uid="{BCBD9174-3276-42A6-8551-BCFE845EBB95}"/>
    <cellStyle name="Comma 2 2 2 3 3 2 5" xfId="12426" xr:uid="{9836B796-46D6-4351-BE3D-09B5E2BC98A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3" xfId="15757" xr:uid="{953FC034-5494-4C02-9B7E-4327DBFCEC52}"/>
    <cellStyle name="Comma 2 2 2 3 3 3 3" xfId="7343" xr:uid="{52B02300-6469-4580-963F-58417D8BD032}"/>
    <cellStyle name="Comma 2 2 2 3 3 3 3 2" xfId="18571" xr:uid="{F0FA663F-F265-43AA-A283-E50EAAD42102}"/>
    <cellStyle name="Comma 2 2 2 3 3 3 4" xfId="12968" xr:uid="{B333E0C8-10F7-4F8A-A39C-5F12894D31ED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3" xfId="14677" xr:uid="{8E2375AC-6769-431D-9B43-3162C65366DF}"/>
    <cellStyle name="Comma 2 2 2 3 3 5" xfId="6263" xr:uid="{AE5AE2FF-A47A-42E7-8DF4-30DDB77A723A}"/>
    <cellStyle name="Comma 2 2 2 3 3 5 2" xfId="17491" xr:uid="{8AF676CB-CF1D-4C4D-B4EC-24520079B2EB}"/>
    <cellStyle name="Comma 2 2 2 3 3 6" xfId="11888" xr:uid="{02A32579-6B11-46BE-BB70-3661D1CFE583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3" xfId="16028" xr:uid="{38DCC5D9-5B98-4213-8838-B1C35F7EAD17}"/>
    <cellStyle name="Comma 2 2 2 3 4 2 3" xfId="7614" xr:uid="{814BACE4-C5FD-4214-9117-5C1512777BFD}"/>
    <cellStyle name="Comma 2 2 2 3 4 2 3 2" xfId="18842" xr:uid="{F9C20E99-7ACD-4CC2-B8D2-1F1CB6F0E208}"/>
    <cellStyle name="Comma 2 2 2 3 4 2 4" xfId="13239" xr:uid="{15F4DF0A-239F-4EF4-AB5C-FE7B042D7B54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3" xfId="14948" xr:uid="{A736F0A3-4CC9-4420-8C1F-29B295EFAA72}"/>
    <cellStyle name="Comma 2 2 2 3 4 4" xfId="6534" xr:uid="{E7F215C1-8159-4BB4-B803-48205D1C97D3}"/>
    <cellStyle name="Comma 2 2 2 3 4 4 2" xfId="17762" xr:uid="{B9DEDED6-A37C-48BE-A7EF-540ED1DA931D}"/>
    <cellStyle name="Comma 2 2 2 3 4 5" xfId="12159" xr:uid="{8A2E653E-52AE-46B8-8A70-F8F955A50331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3" xfId="15490" xr:uid="{F3E7941F-F124-421E-B704-6E9A97E448BD}"/>
    <cellStyle name="Comma 2 2 2 3 5 3" xfId="7076" xr:uid="{C6781D8B-F793-4A63-A5F5-FF03F92AD24F}"/>
    <cellStyle name="Comma 2 2 2 3 5 3 2" xfId="18304" xr:uid="{94448B78-D09E-458B-A0EE-8A5685B4CC41}"/>
    <cellStyle name="Comma 2 2 2 3 5 4" xfId="12701" xr:uid="{3A42B318-F071-4E55-A941-5EBB326D440F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3" xfId="16571" xr:uid="{D059C5BE-AF39-49F4-90DF-607041B33058}"/>
    <cellStyle name="Comma 2 2 2 3 6 3" xfId="8157" xr:uid="{9056E326-1BD6-404C-AB0A-956F8CA516E0}"/>
    <cellStyle name="Comma 2 2 2 3 6 3 2" xfId="19385" xr:uid="{315C5616-A872-443E-9A90-D933D4BC463D}"/>
    <cellStyle name="Comma 2 2 2 3 6 4" xfId="13782" xr:uid="{41FBA9BF-302A-4F63-A569-D4BC10E7F684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3" xfId="14410" xr:uid="{C9175CEE-698E-4C55-9969-BCE9E403D926}"/>
    <cellStyle name="Comma 2 2 2 3 7 3" xfId="5996" xr:uid="{46A60FE8-38EA-49FB-A057-58FB99D53015}"/>
    <cellStyle name="Comma 2 2 2 3 7 3 2" xfId="17224" xr:uid="{F8DB908E-EAAE-40DC-9063-25041C02169D}"/>
    <cellStyle name="Comma 2 2 2 3 7 4" xfId="11621" xr:uid="{A7A03A9A-8C2F-4CA4-95D3-0D6626DC7FBF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3" xfId="14134" xr:uid="{DDF150F3-AAE9-4DF6-9439-3B852F1BE0DC}"/>
    <cellStyle name="Comma 2 2 2 3 9" xfId="5721" xr:uid="{C7FAEA2A-4495-49D8-A972-0C8145045342}"/>
    <cellStyle name="Comma 2 2 2 3 9 2" xfId="16949" xr:uid="{F77E84E1-B895-41DF-8969-C0F8E6892F63}"/>
    <cellStyle name="Comma 2 2 2 4" xfId="175" xr:uid="{00000000-0005-0000-0000-00009C030000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3" xfId="16357" xr:uid="{8B55EE59-44FC-4691-91BC-69178B241CB4}"/>
    <cellStyle name="Comma 2 2 2 4 2 2 2 3" xfId="7943" xr:uid="{2C4314A4-9032-4396-A1F6-0E53D8E1CC54}"/>
    <cellStyle name="Comma 2 2 2 4 2 2 2 3 2" xfId="19171" xr:uid="{29B90E38-D773-4A2E-9BBD-B5320DBCDE84}"/>
    <cellStyle name="Comma 2 2 2 4 2 2 2 4" xfId="13568" xr:uid="{9EE95263-E04E-4D17-8D1A-52D4A4F914BF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3" xfId="15277" xr:uid="{52415DE3-318F-4EFD-A342-A3410507FCB9}"/>
    <cellStyle name="Comma 2 2 2 4 2 2 4" xfId="6863" xr:uid="{C2561DDB-D032-4033-BA47-8231F2B8FC2A}"/>
    <cellStyle name="Comma 2 2 2 4 2 2 4 2" xfId="18091" xr:uid="{856F7D3A-906D-49E1-9E7F-67C4802B66CB}"/>
    <cellStyle name="Comma 2 2 2 4 2 2 5" xfId="12488" xr:uid="{EF0636D1-870E-4851-A6D5-B0A791F59C3C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3" xfId="15819" xr:uid="{32D6FA4B-4822-4823-88AA-7C0B41FFC6E4}"/>
    <cellStyle name="Comma 2 2 2 4 2 3 3" xfId="7405" xr:uid="{612DC8DB-C177-4652-9E91-C800C830326E}"/>
    <cellStyle name="Comma 2 2 2 4 2 3 3 2" xfId="18633" xr:uid="{B471248B-9FAD-48A9-AA79-D3FCCF4515B2}"/>
    <cellStyle name="Comma 2 2 2 4 2 3 4" xfId="13030" xr:uid="{106ECA7E-BF28-488C-A6EB-FD5BD018A983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3" xfId="14739" xr:uid="{7B233753-2143-4E91-988D-7628D51CD286}"/>
    <cellStyle name="Comma 2 2 2 4 2 5" xfId="6325" xr:uid="{E6009389-8D19-455C-B50B-2EFCF8CC5532}"/>
    <cellStyle name="Comma 2 2 2 4 2 5 2" xfId="17553" xr:uid="{18FC8078-FB43-445F-8609-0465951E81A5}"/>
    <cellStyle name="Comma 2 2 2 4 2 6" xfId="11950" xr:uid="{70CBC2A0-032D-48D6-9D8E-058F98708495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3" xfId="16090" xr:uid="{0789CAD2-EEBA-472D-9AF2-D52C257864E8}"/>
    <cellStyle name="Comma 2 2 2 4 3 2 3" xfId="7676" xr:uid="{E6B1CE75-EE9B-43D3-89C3-38CC919479E1}"/>
    <cellStyle name="Comma 2 2 2 4 3 2 3 2" xfId="18904" xr:uid="{421F6F13-F93D-4AB2-ACE4-961EA4AF6352}"/>
    <cellStyle name="Comma 2 2 2 4 3 2 4" xfId="13301" xr:uid="{8F98E3AD-DBFE-4845-9EEE-28348CCD41D4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3" xfId="15010" xr:uid="{6C3FB372-6BD7-4FA1-8F9D-936D984FD228}"/>
    <cellStyle name="Comma 2 2 2 4 3 4" xfId="6596" xr:uid="{FD337E68-B1EA-4223-8B7E-4A92EC0A1F30}"/>
    <cellStyle name="Comma 2 2 2 4 3 4 2" xfId="17824" xr:uid="{775A6AF9-53A2-4725-83CD-3ACF0D5AC0EA}"/>
    <cellStyle name="Comma 2 2 2 4 3 5" xfId="12221" xr:uid="{CBE08A76-3FC5-4B57-93FF-605DA1202B93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3" xfId="15552" xr:uid="{1930A601-F030-4939-A180-B1FA48443CE7}"/>
    <cellStyle name="Comma 2 2 2 4 4 3" xfId="7138" xr:uid="{E3201E0F-C326-4227-BF09-D970DBD082FE}"/>
    <cellStyle name="Comma 2 2 2 4 4 3 2" xfId="18366" xr:uid="{0B7A4B5B-71FD-4EC9-82E3-D229C60ACF93}"/>
    <cellStyle name="Comma 2 2 2 4 4 4" xfId="12763" xr:uid="{0F6224BA-2E70-44AB-B200-7AAB24DEB852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3" xfId="16633" xr:uid="{9297003A-E61D-44AA-B04E-09458DCFD2E9}"/>
    <cellStyle name="Comma 2 2 2 4 5 3" xfId="8219" xr:uid="{E8AE04E0-CA80-4E2C-999E-24A6D685661D}"/>
    <cellStyle name="Comma 2 2 2 4 5 3 2" xfId="19447" xr:uid="{22B9879C-9D6C-4F6B-A3B7-99B9187967DE}"/>
    <cellStyle name="Comma 2 2 2 4 5 4" xfId="13844" xr:uid="{09E36AF6-DEA2-4041-BDCD-066D85FF4C75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3" xfId="14472" xr:uid="{9C0E7A18-22F4-49AF-8209-21BB7F7C83FD}"/>
    <cellStyle name="Comma 2 2 2 4 6 3" xfId="6058" xr:uid="{152CE5B8-BEBE-40B3-9098-B7551CD0D5EC}"/>
    <cellStyle name="Comma 2 2 2 4 6 3 2" xfId="17286" xr:uid="{A4183032-6278-40C5-ABFC-F847E535ED91}"/>
    <cellStyle name="Comma 2 2 2 4 6 4" xfId="11683" xr:uid="{35633866-A7CA-434A-88BA-60E0AC406832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3" xfId="14196" xr:uid="{54E76447-880A-44D8-B39F-7D69957603CA}"/>
    <cellStyle name="Comma 2 2 2 4 8" xfId="5783" xr:uid="{282F3771-3C61-4902-B514-5A9D88AA1E3E}"/>
    <cellStyle name="Comma 2 2 2 4 8 2" xfId="17011" xr:uid="{621B7F09-9C07-4327-AA9C-0DE96F828AF4}"/>
    <cellStyle name="Comma 2 2 2 4 9" xfId="11407" xr:uid="{6B36B3D0-CFF8-4519-9ACF-92F0715050D7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3" xfId="16236" xr:uid="{A6B77437-FCE7-4D0D-B6C8-40118568CED7}"/>
    <cellStyle name="Comma 2 2 2 5 2 2 3" xfId="7822" xr:uid="{5F751570-76E7-4581-B138-F12E7CAE2677}"/>
    <cellStyle name="Comma 2 2 2 5 2 2 3 2" xfId="19050" xr:uid="{752C342C-5E17-46D0-B670-937FF6140DC4}"/>
    <cellStyle name="Comma 2 2 2 5 2 2 4" xfId="13447" xr:uid="{624CB100-BDCC-4842-B998-1D2F0E968AB1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3" xfId="15156" xr:uid="{8BD43FD7-323C-453A-8D03-01AFB5F0C330}"/>
    <cellStyle name="Comma 2 2 2 5 2 4" xfId="6742" xr:uid="{56C5CB0B-9B0B-4B64-A583-C09B67BC8FB4}"/>
    <cellStyle name="Comma 2 2 2 5 2 4 2" xfId="17970" xr:uid="{FA9B0307-F45C-4168-AE4E-EDA015D6964E}"/>
    <cellStyle name="Comma 2 2 2 5 2 5" xfId="12367" xr:uid="{31897D13-909F-45E9-956F-5D1C70B0838F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3" xfId="15698" xr:uid="{FAD699F3-C15A-4566-9CC1-F8A2DB64D707}"/>
    <cellStyle name="Comma 2 2 2 5 3 3" xfId="7284" xr:uid="{FC51047F-0E9B-45C5-85D4-5FA37B8DE5AD}"/>
    <cellStyle name="Comma 2 2 2 5 3 3 2" xfId="18512" xr:uid="{F17D52CC-FB73-4B7A-A44D-4D7F8AE752DB}"/>
    <cellStyle name="Comma 2 2 2 5 3 4" xfId="12909" xr:uid="{8DB8B963-C5C0-4911-AD7E-36375AFD7133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3" xfId="14618" xr:uid="{F1DDFC1C-2B67-46FD-82F9-AB8D5430889D}"/>
    <cellStyle name="Comma 2 2 2 5 5" xfId="6204" xr:uid="{E794929C-467C-457E-B056-EE339942E0E6}"/>
    <cellStyle name="Comma 2 2 2 5 5 2" xfId="17432" xr:uid="{BE6083A0-D3FE-4E3D-9841-A38C16EB0392}"/>
    <cellStyle name="Comma 2 2 2 5 6" xfId="11829" xr:uid="{15163CA8-466A-4C15-B1EB-C9AB2B802E1C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3" xfId="15969" xr:uid="{8E4933F1-D276-4A5B-8CD5-2A8747480E40}"/>
    <cellStyle name="Comma 2 2 2 6 2 3" xfId="7555" xr:uid="{D613F293-64FD-493D-BB25-1D86A0886A71}"/>
    <cellStyle name="Comma 2 2 2 6 2 3 2" xfId="18783" xr:uid="{BAE69D62-1B19-4E68-98DF-D4059BA883C3}"/>
    <cellStyle name="Comma 2 2 2 6 2 4" xfId="13180" xr:uid="{46CBC8A1-EDF6-40A3-AA2F-0B7D8FBCD186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3" xfId="14889" xr:uid="{B2EBD77A-D735-4FE0-B132-0BFA8765856F}"/>
    <cellStyle name="Comma 2 2 2 6 4" xfId="6475" xr:uid="{D4E99EFE-698F-48F6-9F07-C560C6AEF6E0}"/>
    <cellStyle name="Comma 2 2 2 6 4 2" xfId="17703" xr:uid="{442D143E-E9A7-4CE2-90A4-072E2C0000C6}"/>
    <cellStyle name="Comma 2 2 2 6 5" xfId="12100" xr:uid="{9E0FEDB5-C62E-489C-A037-4295AD3E1F71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3" xfId="15431" xr:uid="{07F75BE2-F406-4B9F-BCD8-D87212C43602}"/>
    <cellStyle name="Comma 2 2 2 7 3" xfId="7017" xr:uid="{B1DA84F4-C0C9-4B7D-9256-27AB00254645}"/>
    <cellStyle name="Comma 2 2 2 7 3 2" xfId="18245" xr:uid="{8959DD7F-7FC7-41ED-ACEF-58431AB0C6D6}"/>
    <cellStyle name="Comma 2 2 2 7 4" xfId="12642" xr:uid="{D55B922E-5466-4579-BFBD-407D9D6BD903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3" xfId="16512" xr:uid="{A8FE4F90-766C-4CFF-9434-43FE27D5F2CB}"/>
    <cellStyle name="Comma 2 2 2 8 3" xfId="8098" xr:uid="{816E20F5-F8F8-4144-B74B-31D21FD728BF}"/>
    <cellStyle name="Comma 2 2 2 8 3 2" xfId="19326" xr:uid="{6CA578B5-6BAA-4CC9-B158-21F6B0FDAF03}"/>
    <cellStyle name="Comma 2 2 2 8 4" xfId="13723" xr:uid="{5C193094-C307-433D-B1D2-89D2429B9876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3" xfId="14351" xr:uid="{75963003-C2D3-42C8-86BB-9C03DB6915C8}"/>
    <cellStyle name="Comma 2 2 2 9 3" xfId="5937" xr:uid="{B30CF379-CE99-4842-AF3F-AAB4E35887F1}"/>
    <cellStyle name="Comma 2 2 2 9 3 2" xfId="17165" xr:uid="{B5826456-0DF6-47A8-8D4D-96CC5BBABA2D}"/>
    <cellStyle name="Comma 2 2 2 9 4" xfId="11562" xr:uid="{416BBFDB-0B9C-4486-8516-0800EDE00241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1" xfId="11300" xr:uid="{27F3AA03-392E-4FF5-B3F9-8EB2F2466399}"/>
    <cellStyle name="Comma 2 2 3 2" xfId="130" xr:uid="{00000000-0005-0000-0000-0000B0030000}"/>
    <cellStyle name="Comma 2 2 3 2 10" xfId="11362" xr:uid="{F27F32B1-4497-47B0-9DD6-348012755554}"/>
    <cellStyle name="Comma 2 2 3 2 2" xfId="256" xr:uid="{00000000-0005-0000-0000-0000B1030000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3" xfId="16438" xr:uid="{4F165F61-7F1A-4A6B-BE82-7BB02A06CF82}"/>
    <cellStyle name="Comma 2 2 3 2 2 2 2 2 3" xfId="8024" xr:uid="{8F265B34-FB64-40D7-8AC2-99B941677F5E}"/>
    <cellStyle name="Comma 2 2 3 2 2 2 2 2 3 2" xfId="19252" xr:uid="{24E0ACEA-A6DB-4597-AD9D-75B350EDD030}"/>
    <cellStyle name="Comma 2 2 3 2 2 2 2 2 4" xfId="13649" xr:uid="{DCE26195-3E2B-41E8-B59A-1DA81BE8664F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3" xfId="15358" xr:uid="{53A2941A-B86F-49CA-A1BE-065851D7A7C3}"/>
    <cellStyle name="Comma 2 2 3 2 2 2 2 4" xfId="6944" xr:uid="{4BEE7344-97AA-48E5-8FAE-F8B4DEC8C5DE}"/>
    <cellStyle name="Comma 2 2 3 2 2 2 2 4 2" xfId="18172" xr:uid="{D09F84F0-C462-44B4-B37B-F4E0D791C4A9}"/>
    <cellStyle name="Comma 2 2 3 2 2 2 2 5" xfId="12569" xr:uid="{485529B6-5EB2-4346-8F34-1C65F8A803C8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3" xfId="15900" xr:uid="{479F1914-34EA-462F-ADA8-BA0B145FD843}"/>
    <cellStyle name="Comma 2 2 3 2 2 2 3 3" xfId="7486" xr:uid="{FB13F5A5-D0A8-4E53-9A07-5AB248727590}"/>
    <cellStyle name="Comma 2 2 3 2 2 2 3 3 2" xfId="18714" xr:uid="{D5C77980-AC62-4572-B853-2F7F457D3AEE}"/>
    <cellStyle name="Comma 2 2 3 2 2 2 3 4" xfId="13111" xr:uid="{7E23D53D-369A-42FD-81BF-FE3F214862D1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3" xfId="14820" xr:uid="{E76BB574-C778-4087-99BE-3492CDCE4951}"/>
    <cellStyle name="Comma 2 2 3 2 2 2 5" xfId="6406" xr:uid="{9580333F-D7BB-4997-A2B8-413230D8153E}"/>
    <cellStyle name="Comma 2 2 3 2 2 2 5 2" xfId="17634" xr:uid="{2E865F62-EEF9-4157-85CE-02186999F7E0}"/>
    <cellStyle name="Comma 2 2 3 2 2 2 6" xfId="12031" xr:uid="{92022C83-9B5F-43DC-962A-B8FBD21EC23A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3" xfId="16171" xr:uid="{4C8EEC06-F1ED-4CB2-9D31-A88443350356}"/>
    <cellStyle name="Comma 2 2 3 2 2 3 2 3" xfId="7757" xr:uid="{9727E676-5A22-4810-B84E-F4FACADC94E1}"/>
    <cellStyle name="Comma 2 2 3 2 2 3 2 3 2" xfId="18985" xr:uid="{B4BE5D72-7489-4065-9817-07A93C464361}"/>
    <cellStyle name="Comma 2 2 3 2 2 3 2 4" xfId="13382" xr:uid="{70BB1158-9422-47DF-BE68-B84C3230CD38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3" xfId="15091" xr:uid="{313295D5-064E-4BA0-923D-FBBC4A23F22C}"/>
    <cellStyle name="Comma 2 2 3 2 2 3 4" xfId="6677" xr:uid="{2FC6D0C8-B7A8-4A05-AD4B-A7931D211FD7}"/>
    <cellStyle name="Comma 2 2 3 2 2 3 4 2" xfId="17905" xr:uid="{3651EF1A-A990-4A13-9E03-48DB2FD086B1}"/>
    <cellStyle name="Comma 2 2 3 2 2 3 5" xfId="12302" xr:uid="{1274301C-BD58-4127-BAD3-009834FD5269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3" xfId="15633" xr:uid="{1E25FD29-F808-4931-A44A-2A0FF7A12458}"/>
    <cellStyle name="Comma 2 2 3 2 2 4 3" xfId="7219" xr:uid="{8CA976AE-1359-4C64-85F7-4640553E93FF}"/>
    <cellStyle name="Comma 2 2 3 2 2 4 3 2" xfId="18447" xr:uid="{146B9F0B-5CA5-4BF1-8705-2D913D92C995}"/>
    <cellStyle name="Comma 2 2 3 2 2 4 4" xfId="12844" xr:uid="{19AF772E-EF67-43D6-8AEA-5C8670C50527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3" xfId="16714" xr:uid="{EF757C59-89D5-4970-8241-68600AA72739}"/>
    <cellStyle name="Comma 2 2 3 2 2 5 3" xfId="8300" xr:uid="{98B33258-7499-4C8A-9884-ADFCDA9D9383}"/>
    <cellStyle name="Comma 2 2 3 2 2 5 3 2" xfId="19528" xr:uid="{E7556A2E-96F6-47E2-920A-C09A41AFEACB}"/>
    <cellStyle name="Comma 2 2 3 2 2 5 4" xfId="13925" xr:uid="{FBC96252-B71F-4364-913B-06DEB582F5C5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3" xfId="14553" xr:uid="{FBC4BC25-B84D-4C68-8706-FECFC7973136}"/>
    <cellStyle name="Comma 2 2 3 2 2 6 3" xfId="6139" xr:uid="{4FB1E2B0-FC3E-4C4F-B14C-4527FD663D49}"/>
    <cellStyle name="Comma 2 2 3 2 2 6 3 2" xfId="17367" xr:uid="{282FA105-E6C1-4E98-BB89-CCF9B035584E}"/>
    <cellStyle name="Comma 2 2 3 2 2 6 4" xfId="11764" xr:uid="{F4B60749-EC5F-4581-84D3-0FBD13B514DE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3" xfId="14277" xr:uid="{990A912A-3661-4015-8470-7B8CA6E81D63}"/>
    <cellStyle name="Comma 2 2 3 2 2 8" xfId="5864" xr:uid="{4AF16383-9C6D-419C-AAF4-97FC28FF4E41}"/>
    <cellStyle name="Comma 2 2 3 2 2 8 2" xfId="17092" xr:uid="{22795725-87E6-4FDA-A40A-96C803E7E4BA}"/>
    <cellStyle name="Comma 2 2 3 2 2 9" xfId="11488" xr:uid="{7F579701-CC4B-4BED-9376-EDCEA905BAF6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3" xfId="16312" xr:uid="{7FE024BA-DE16-474B-89C5-6EB5F2D90FDB}"/>
    <cellStyle name="Comma 2 2 3 2 3 2 2 3" xfId="7898" xr:uid="{416FBB72-9DD8-43AD-855F-3DA11419ED58}"/>
    <cellStyle name="Comma 2 2 3 2 3 2 2 3 2" xfId="19126" xr:uid="{217139AB-7CC9-4E9C-B252-BC15F64D132B}"/>
    <cellStyle name="Comma 2 2 3 2 3 2 2 4" xfId="13523" xr:uid="{707FEE05-6D85-49A9-AC7C-9194919D43A4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3" xfId="15232" xr:uid="{87FF1DF0-21BB-4DE4-A9CA-5D7DC54689B9}"/>
    <cellStyle name="Comma 2 2 3 2 3 2 4" xfId="6818" xr:uid="{16913F1E-86BF-46C9-8258-F939833FA3F9}"/>
    <cellStyle name="Comma 2 2 3 2 3 2 4 2" xfId="18046" xr:uid="{C604F85E-E424-4585-8F1E-43B2764B9B66}"/>
    <cellStyle name="Comma 2 2 3 2 3 2 5" xfId="12443" xr:uid="{35B795D2-DB6F-4DB5-A2C7-95B0BB880DAF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3" xfId="15774" xr:uid="{09A7D53B-6487-408E-96CB-C9EEEAC55297}"/>
    <cellStyle name="Comma 2 2 3 2 3 3 3" xfId="7360" xr:uid="{404ADA7A-242F-4C91-B410-CCA7AF0A18DB}"/>
    <cellStyle name="Comma 2 2 3 2 3 3 3 2" xfId="18588" xr:uid="{537D34EA-C963-4A8C-8471-99F73133675E}"/>
    <cellStyle name="Comma 2 2 3 2 3 3 4" xfId="12985" xr:uid="{DB2B2824-FE74-49A1-80D4-231EF1CE790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3" xfId="14694" xr:uid="{80FCC415-4B01-4C00-A2B3-F396A0E59711}"/>
    <cellStyle name="Comma 2 2 3 2 3 5" xfId="6280" xr:uid="{59F44554-DA25-49F0-A804-9A257BE326AE}"/>
    <cellStyle name="Comma 2 2 3 2 3 5 2" xfId="17508" xr:uid="{BA0AF8D5-C780-45E4-831D-30D26D2CD76B}"/>
    <cellStyle name="Comma 2 2 3 2 3 6" xfId="11905" xr:uid="{4518A702-033D-4F1D-B941-C2FB1F994310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3" xfId="16045" xr:uid="{2A5EE8CB-08D9-41D0-9F6D-A14E3A46930A}"/>
    <cellStyle name="Comma 2 2 3 2 4 2 3" xfId="7631" xr:uid="{13090A4A-50E0-4C96-A904-26166E946D7E}"/>
    <cellStyle name="Comma 2 2 3 2 4 2 3 2" xfId="18859" xr:uid="{EEE28A08-ADB5-4C65-9031-1394A83F02F7}"/>
    <cellStyle name="Comma 2 2 3 2 4 2 4" xfId="13256" xr:uid="{28686971-34B5-493A-8301-917571D694B3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3" xfId="14965" xr:uid="{A58BC767-2561-460A-AE04-4A4516DB087D}"/>
    <cellStyle name="Comma 2 2 3 2 4 4" xfId="6551" xr:uid="{FB433649-2185-463D-9B2A-85A543A0ABFB}"/>
    <cellStyle name="Comma 2 2 3 2 4 4 2" xfId="17779" xr:uid="{E7D7206E-B622-4A6C-BD3A-43E9EC2493A3}"/>
    <cellStyle name="Comma 2 2 3 2 4 5" xfId="12176" xr:uid="{729BA83A-3D6A-461D-BEE8-D2CB19E8B124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3" xfId="15507" xr:uid="{AB705171-B9B3-4A32-BDE4-605CDCC434CF}"/>
    <cellStyle name="Comma 2 2 3 2 5 3" xfId="7093" xr:uid="{6C9ACF23-C128-4A06-AAEC-5FB87F56EBCB}"/>
    <cellStyle name="Comma 2 2 3 2 5 3 2" xfId="18321" xr:uid="{47B5BB56-D06B-4B28-A94C-61FF96637AD2}"/>
    <cellStyle name="Comma 2 2 3 2 5 4" xfId="12718" xr:uid="{DE38DDE0-6AF7-4DED-8E5F-292A899AE2AD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3" xfId="16588" xr:uid="{5A48C3E3-BFB3-4E6E-B81B-4B6EC401AE9A}"/>
    <cellStyle name="Comma 2 2 3 2 6 3" xfId="8174" xr:uid="{487AF5EB-CD1D-4775-A1D6-6D75FFF227A5}"/>
    <cellStyle name="Comma 2 2 3 2 6 3 2" xfId="19402" xr:uid="{ED2A0436-0228-41A0-AC9D-659FA974A9E2}"/>
    <cellStyle name="Comma 2 2 3 2 6 4" xfId="13799" xr:uid="{E3CCE871-D5B1-40C9-8D88-90363D551235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3" xfId="14427" xr:uid="{A17C7399-0198-42EE-A242-3C093ECD943D}"/>
    <cellStyle name="Comma 2 2 3 2 7 3" xfId="6013" xr:uid="{88DC21A3-CC5F-4B3B-990F-83C2CB658D65}"/>
    <cellStyle name="Comma 2 2 3 2 7 3 2" xfId="17241" xr:uid="{D8B87B6F-1E87-4D71-BDD5-05CF7ADBCC32}"/>
    <cellStyle name="Comma 2 2 3 2 7 4" xfId="11638" xr:uid="{AD52AFB2-8D4C-425B-905A-B2A42B7FDFD8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3" xfId="14151" xr:uid="{08183F05-0D04-42D2-BB70-DAF2D0602D2E}"/>
    <cellStyle name="Comma 2 2 3 2 9" xfId="5738" xr:uid="{AFE3749E-F8A3-4AC8-85FF-9F4B44088109}"/>
    <cellStyle name="Comma 2 2 3 2 9 2" xfId="16966" xr:uid="{0165F55A-C419-478E-9414-C82F3982515F}"/>
    <cellStyle name="Comma 2 2 3 3" xfId="192" xr:uid="{00000000-0005-0000-0000-0000C4030000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3" xfId="16374" xr:uid="{C7FBDEAD-3187-43FF-8808-67432F3D1719}"/>
    <cellStyle name="Comma 2 2 3 3 2 2 2 3" xfId="7960" xr:uid="{6E015100-D506-4399-93D6-7C334F0F4245}"/>
    <cellStyle name="Comma 2 2 3 3 2 2 2 3 2" xfId="19188" xr:uid="{49CE6743-A864-4DBA-8E11-D61EBF95D8A3}"/>
    <cellStyle name="Comma 2 2 3 3 2 2 2 4" xfId="13585" xr:uid="{D6D8F65D-EB17-4DAA-A221-1B2254349ADD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3" xfId="15294" xr:uid="{15C3498E-E2AE-4B0F-8D8C-EB4276713705}"/>
    <cellStyle name="Comma 2 2 3 3 2 2 4" xfId="6880" xr:uid="{7B495320-FE2A-4DA3-AF72-931A965B0848}"/>
    <cellStyle name="Comma 2 2 3 3 2 2 4 2" xfId="18108" xr:uid="{C121F63A-52F3-4ECC-90AE-AF8504B40737}"/>
    <cellStyle name="Comma 2 2 3 3 2 2 5" xfId="12505" xr:uid="{32AC8AD8-4283-4F0B-B410-25DC033CA5C3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3" xfId="15836" xr:uid="{EB2AE332-40B9-4DEB-87F6-778FD2A79A24}"/>
    <cellStyle name="Comma 2 2 3 3 2 3 3" xfId="7422" xr:uid="{F1EDF4C0-4D5B-4CB7-95AE-9236BAF3F750}"/>
    <cellStyle name="Comma 2 2 3 3 2 3 3 2" xfId="18650" xr:uid="{DCFBBA08-7540-4AAE-8029-558B6317444E}"/>
    <cellStyle name="Comma 2 2 3 3 2 3 4" xfId="13047" xr:uid="{1C43D24B-F860-44FC-9DBE-C46D4C6CA97B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3" xfId="14756" xr:uid="{4149D91C-69A6-4D79-84C3-73564F8E0EB8}"/>
    <cellStyle name="Comma 2 2 3 3 2 5" xfId="6342" xr:uid="{43A1C878-388E-4730-8A6A-28FD0870DC9D}"/>
    <cellStyle name="Comma 2 2 3 3 2 5 2" xfId="17570" xr:uid="{AD2121EC-23BF-4425-BBC4-CE7F2CEC8B1B}"/>
    <cellStyle name="Comma 2 2 3 3 2 6" xfId="11967" xr:uid="{992100BF-0DD9-4D22-9E62-9B93EC992B34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3" xfId="16107" xr:uid="{EAB20A53-6A18-4473-BE1C-B349A746F1D1}"/>
    <cellStyle name="Comma 2 2 3 3 3 2 3" xfId="7693" xr:uid="{F1D28A24-ACAB-49D1-B2F8-6895FD28EC4E}"/>
    <cellStyle name="Comma 2 2 3 3 3 2 3 2" xfId="18921" xr:uid="{3BA9ED1E-7DE8-423C-8486-C56A7EC44D84}"/>
    <cellStyle name="Comma 2 2 3 3 3 2 4" xfId="13318" xr:uid="{44453C51-7B26-4DED-B2D1-F3E7A5F5E8F0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3" xfId="15027" xr:uid="{854947A5-40F6-4FC9-B854-7632B5522835}"/>
    <cellStyle name="Comma 2 2 3 3 3 4" xfId="6613" xr:uid="{90A0B753-D627-483A-92B2-70F15131F8E8}"/>
    <cellStyle name="Comma 2 2 3 3 3 4 2" xfId="17841" xr:uid="{A3157BEE-4394-456E-9AB4-5DC2228B5BB6}"/>
    <cellStyle name="Comma 2 2 3 3 3 5" xfId="12238" xr:uid="{548BBB35-823E-498F-B28C-37937B088447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3" xfId="15569" xr:uid="{61D4DC11-FCB6-419B-BFD1-82119B927DA6}"/>
    <cellStyle name="Comma 2 2 3 3 4 3" xfId="7155" xr:uid="{C4DA0C3D-03B0-4707-B44B-2E83EF5E42D3}"/>
    <cellStyle name="Comma 2 2 3 3 4 3 2" xfId="18383" xr:uid="{2048B617-559E-4BF2-95FD-73DF3A8CA579}"/>
    <cellStyle name="Comma 2 2 3 3 4 4" xfId="12780" xr:uid="{AB8217A1-1888-4193-A459-F27E2C519257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3" xfId="16650" xr:uid="{D673997A-8FE8-4D99-B3F2-26B7F30C992A}"/>
    <cellStyle name="Comma 2 2 3 3 5 3" xfId="8236" xr:uid="{2EECB360-68BB-40C7-9442-112E4F34B608}"/>
    <cellStyle name="Comma 2 2 3 3 5 3 2" xfId="19464" xr:uid="{63B4B0FC-687A-43A8-8BD7-A9675E499356}"/>
    <cellStyle name="Comma 2 2 3 3 5 4" xfId="13861" xr:uid="{380CF33C-DB30-48A7-8C01-45AF11562A57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3" xfId="14489" xr:uid="{2B785D3A-77AD-4A7E-9F6E-CB965C8BF581}"/>
    <cellStyle name="Comma 2 2 3 3 6 3" xfId="6075" xr:uid="{1C4E1DD6-B490-485E-A227-BAEE5D1A34AC}"/>
    <cellStyle name="Comma 2 2 3 3 6 3 2" xfId="17303" xr:uid="{C523EE88-79CC-48F6-BC66-6DCCB3A9D69F}"/>
    <cellStyle name="Comma 2 2 3 3 6 4" xfId="11700" xr:uid="{3FE27B3B-7785-45B9-A080-50017F596B29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3" xfId="14213" xr:uid="{8A794E2A-B5C1-4616-AF43-4D7C14860B34}"/>
    <cellStyle name="Comma 2 2 3 3 8" xfId="5800" xr:uid="{62A1EAE0-9AF6-4D46-9831-937D2C201528}"/>
    <cellStyle name="Comma 2 2 3 3 8 2" xfId="17028" xr:uid="{3EC11C26-19C0-467B-98D3-512989785579}"/>
    <cellStyle name="Comma 2 2 3 3 9" xfId="11424" xr:uid="{31951CCB-6B0F-4F5F-B1C6-51FC058CD91F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3" xfId="16250" xr:uid="{7BA5BB9C-9FF7-4EAC-BEBC-4241FC4CD8DB}"/>
    <cellStyle name="Comma 2 2 3 4 2 2 3" xfId="7836" xr:uid="{3F7F5566-60EB-4200-BFF0-4FAC6151D9F1}"/>
    <cellStyle name="Comma 2 2 3 4 2 2 3 2" xfId="19064" xr:uid="{D2C2EA65-41D4-4985-9B53-338EEB04631A}"/>
    <cellStyle name="Comma 2 2 3 4 2 2 4" xfId="13461" xr:uid="{401B3504-9542-4E0F-BDDD-992B1DF2EF10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3" xfId="15170" xr:uid="{B2DCE4F9-5CC2-4E5F-BFEC-06BAB94CE049}"/>
    <cellStyle name="Comma 2 2 3 4 2 4" xfId="6756" xr:uid="{3726972C-6EB5-4369-8A1E-9CAAFBAF60D8}"/>
    <cellStyle name="Comma 2 2 3 4 2 4 2" xfId="17984" xr:uid="{F4416ADF-996F-4B41-8E8E-6727F7513728}"/>
    <cellStyle name="Comma 2 2 3 4 2 5" xfId="12381" xr:uid="{88D9A636-DE28-449D-B2B5-0242466812F2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3" xfId="15712" xr:uid="{12609D1A-8508-4E51-B86E-D62EA1D12E91}"/>
    <cellStyle name="Comma 2 2 3 4 3 3" xfId="7298" xr:uid="{38E3400C-8D3C-49F5-A4F7-735FE9949B85}"/>
    <cellStyle name="Comma 2 2 3 4 3 3 2" xfId="18526" xr:uid="{9D975B75-5023-43DD-B1BF-9623DD653797}"/>
    <cellStyle name="Comma 2 2 3 4 3 4" xfId="12923" xr:uid="{87562F74-F0CD-4DCA-A654-FB1E007BE496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3" xfId="14632" xr:uid="{4B43E072-48B9-4A5F-ABC1-9DDD8A565C85}"/>
    <cellStyle name="Comma 2 2 3 4 5" xfId="6218" xr:uid="{F5117252-1209-4E12-9EEC-59E30AAA12C6}"/>
    <cellStyle name="Comma 2 2 3 4 5 2" xfId="17446" xr:uid="{6FAC113C-372F-4EA0-A1E0-032B59167769}"/>
    <cellStyle name="Comma 2 2 3 4 6" xfId="11843" xr:uid="{2FF14E38-7D7E-43B0-A8FA-96D1A5698CC8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3" xfId="15983" xr:uid="{58E37B7F-DE0D-43B6-BA4E-5815AB2FE97A}"/>
    <cellStyle name="Comma 2 2 3 5 2 3" xfId="7569" xr:uid="{2CE4FF8B-06CD-4AD1-9FDA-8DF81AA01103}"/>
    <cellStyle name="Comma 2 2 3 5 2 3 2" xfId="18797" xr:uid="{0F5DBD50-14DC-4E3D-9846-3122B752E58E}"/>
    <cellStyle name="Comma 2 2 3 5 2 4" xfId="13194" xr:uid="{C6574253-CEA6-4C9C-ADD7-E4D5CC0EB5C9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3" xfId="14903" xr:uid="{4791BDF2-18DE-45F3-936A-DC3FEBF7D94F}"/>
    <cellStyle name="Comma 2 2 3 5 4" xfId="6489" xr:uid="{3740913E-92E4-4F25-971D-2E92D2AFBD1A}"/>
    <cellStyle name="Comma 2 2 3 5 4 2" xfId="17717" xr:uid="{B0C7DABF-27C6-4226-B771-DCC42428CEA0}"/>
    <cellStyle name="Comma 2 2 3 5 5" xfId="12114" xr:uid="{C60DC577-7458-4D3E-B5C6-24359341F527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3" xfId="15445" xr:uid="{4A6226DD-82FB-48A9-9108-F56013DE25B4}"/>
    <cellStyle name="Comma 2 2 3 6 3" xfId="7031" xr:uid="{4C13B3F5-BACE-45BF-B52E-434CADB1B3BE}"/>
    <cellStyle name="Comma 2 2 3 6 3 2" xfId="18259" xr:uid="{0110D8E9-C1B9-4A26-8ABD-CDB8757DEDEB}"/>
    <cellStyle name="Comma 2 2 3 6 4" xfId="12656" xr:uid="{B41B90B2-DD75-4826-B3EA-0B3DEE8F6B19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3" xfId="16526" xr:uid="{1E9C89E0-70C7-4670-9FF4-F06B8928BDAA}"/>
    <cellStyle name="Comma 2 2 3 7 3" xfId="8112" xr:uid="{E7ADFF22-8DD3-44C1-A888-AE32C238CCC4}"/>
    <cellStyle name="Comma 2 2 3 7 3 2" xfId="19340" xr:uid="{8E2CB799-0E1F-49AA-9448-B927D6A07B00}"/>
    <cellStyle name="Comma 2 2 3 7 4" xfId="13737" xr:uid="{45F9B72E-EE27-4854-A123-BB3C51AE3E41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3" xfId="14365" xr:uid="{A7248954-8388-4C04-AF54-E115EEDE0F74}"/>
    <cellStyle name="Comma 2 2 3 8 3" xfId="5951" xr:uid="{2854AED9-C324-4F3E-B47C-C776FF1EA811}"/>
    <cellStyle name="Comma 2 2 3 8 3 2" xfId="17179" xr:uid="{6330DA09-D066-4018-825E-070D27262FF7}"/>
    <cellStyle name="Comma 2 2 3 8 4" xfId="11576" xr:uid="{1BA81E00-BAFC-4EEF-81FD-FA5D9D3114F9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3" xfId="14089" xr:uid="{5C24B146-71EA-4A7E-A1E9-F55854B3A78B}"/>
    <cellStyle name="Comma 2 2 4" xfId="98" xr:uid="{00000000-0005-0000-0000-0000D7030000}"/>
    <cellStyle name="Comma 2 2 4 10" xfId="11330" xr:uid="{95BCB272-D7F8-480B-A8B8-82117A778565}"/>
    <cellStyle name="Comma 2 2 4 2" xfId="224" xr:uid="{00000000-0005-0000-0000-0000D8030000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3" xfId="16406" xr:uid="{69ABE772-517E-4923-8D5E-018C0BFDD705}"/>
    <cellStyle name="Comma 2 2 4 2 2 2 2 3" xfId="7992" xr:uid="{A0FB6FC5-D411-4E24-882D-23A64DA84D02}"/>
    <cellStyle name="Comma 2 2 4 2 2 2 2 3 2" xfId="19220" xr:uid="{60D28246-6FD6-4B6B-A380-AB51DD618631}"/>
    <cellStyle name="Comma 2 2 4 2 2 2 2 4" xfId="13617" xr:uid="{0B6053A2-E99E-4EFD-B282-A1D5E728DCE4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3" xfId="15326" xr:uid="{314389C8-E5CC-4623-85D0-8FEC158DFD77}"/>
    <cellStyle name="Comma 2 2 4 2 2 2 4" xfId="6912" xr:uid="{9210B069-075A-4AD3-92B5-9045A7C12D4E}"/>
    <cellStyle name="Comma 2 2 4 2 2 2 4 2" xfId="18140" xr:uid="{30049014-6B1B-41FF-9403-FBEC0697E911}"/>
    <cellStyle name="Comma 2 2 4 2 2 2 5" xfId="12537" xr:uid="{CC6D92B6-E74F-4519-9F58-DC27FCF1D700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3" xfId="15868" xr:uid="{7005B7D3-549A-4AA2-B53B-D827314566CD}"/>
    <cellStyle name="Comma 2 2 4 2 2 3 3" xfId="7454" xr:uid="{8516473A-509A-472A-B532-D07180D38F69}"/>
    <cellStyle name="Comma 2 2 4 2 2 3 3 2" xfId="18682" xr:uid="{F9745F71-5CAE-405D-9F7B-D43DCB205FFA}"/>
    <cellStyle name="Comma 2 2 4 2 2 3 4" xfId="13079" xr:uid="{85298669-E24B-408E-B7AA-1628AD8D06D6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3" xfId="14788" xr:uid="{FDCFF18C-0815-43E8-859A-43DAF1592EF0}"/>
    <cellStyle name="Comma 2 2 4 2 2 5" xfId="6374" xr:uid="{A5B74553-E69A-4B92-84A3-5000CF1BCEFD}"/>
    <cellStyle name="Comma 2 2 4 2 2 5 2" xfId="17602" xr:uid="{E38C573D-6070-4A9C-9A46-53166A445C85}"/>
    <cellStyle name="Comma 2 2 4 2 2 6" xfId="11999" xr:uid="{43DA3207-11E5-4269-9F69-5E6C3C78883E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3" xfId="16139" xr:uid="{9460BF83-DAAB-4A8D-B500-BCF9E88DA998}"/>
    <cellStyle name="Comma 2 2 4 2 3 2 3" xfId="7725" xr:uid="{11A76731-B69F-4739-9465-959A41341397}"/>
    <cellStyle name="Comma 2 2 4 2 3 2 3 2" xfId="18953" xr:uid="{3A0B5F7E-4EC6-469F-8222-2CE77421BEAD}"/>
    <cellStyle name="Comma 2 2 4 2 3 2 4" xfId="13350" xr:uid="{21E09AC0-488A-4200-AD58-88CB5689BCB7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3" xfId="15059" xr:uid="{B99F903E-41BE-48EF-9B58-F10C5E4945D5}"/>
    <cellStyle name="Comma 2 2 4 2 3 4" xfId="6645" xr:uid="{6A52DEB3-2776-4002-905D-E57AC5B93CF7}"/>
    <cellStyle name="Comma 2 2 4 2 3 4 2" xfId="17873" xr:uid="{A198730C-C494-4D1D-B9B8-1B1A2B862B94}"/>
    <cellStyle name="Comma 2 2 4 2 3 5" xfId="12270" xr:uid="{27C45726-EE19-4F84-B393-7306500A3EF0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3" xfId="15601" xr:uid="{F9FBFB9A-4957-4041-A9F0-527F1C57073B}"/>
    <cellStyle name="Comma 2 2 4 2 4 3" xfId="7187" xr:uid="{3F3D3144-64C3-4147-9D0E-5576687872B3}"/>
    <cellStyle name="Comma 2 2 4 2 4 3 2" xfId="18415" xr:uid="{B590DD26-FC7E-4679-9E6D-FC5BAC5A0717}"/>
    <cellStyle name="Comma 2 2 4 2 4 4" xfId="12812" xr:uid="{E3A603A0-3824-491D-96C2-968820C4A8E7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3" xfId="16682" xr:uid="{B1EE62EB-6A33-4DCF-B6BF-F4604C50AF47}"/>
    <cellStyle name="Comma 2 2 4 2 5 3" xfId="8268" xr:uid="{316ED819-6D41-4095-AFC1-B8E80BEF2446}"/>
    <cellStyle name="Comma 2 2 4 2 5 3 2" xfId="19496" xr:uid="{0A5091C9-F39F-4333-B693-9BD2CA3B353E}"/>
    <cellStyle name="Comma 2 2 4 2 5 4" xfId="13893" xr:uid="{F6070030-6996-4142-ADDE-A621AEE90B0F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3" xfId="14521" xr:uid="{BB376D10-53B1-487D-B8BA-95C74EA56941}"/>
    <cellStyle name="Comma 2 2 4 2 6 3" xfId="6107" xr:uid="{5E92B945-6FD6-4EF0-ADF0-FAA8D759220E}"/>
    <cellStyle name="Comma 2 2 4 2 6 3 2" xfId="17335" xr:uid="{F9F9EEDC-02C6-4EFC-9DB8-477EEF8F2ACB}"/>
    <cellStyle name="Comma 2 2 4 2 6 4" xfId="11732" xr:uid="{FD73C412-8431-4D52-849C-A584B1020432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3" xfId="14245" xr:uid="{62BEB0E4-2C75-4A15-A271-3047E872C191}"/>
    <cellStyle name="Comma 2 2 4 2 8" xfId="5832" xr:uid="{981FEAEE-56F4-4822-B60B-5268BCFF3F2E}"/>
    <cellStyle name="Comma 2 2 4 2 8 2" xfId="17060" xr:uid="{3C09DFAE-A679-4846-A061-539E2E104E17}"/>
    <cellStyle name="Comma 2 2 4 2 9" xfId="11456" xr:uid="{9C79A190-9E3B-46F2-8950-859E05C9FAF6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3" xfId="16280" xr:uid="{B8D76C60-9210-4801-BD77-6E23485A4C31}"/>
    <cellStyle name="Comma 2 2 4 3 2 2 3" xfId="7866" xr:uid="{7EE03D13-1A62-48C0-A79A-261D5A004A43}"/>
    <cellStyle name="Comma 2 2 4 3 2 2 3 2" xfId="19094" xr:uid="{9BE323D9-868C-4D4B-9F66-AC4BCACBBD4B}"/>
    <cellStyle name="Comma 2 2 4 3 2 2 4" xfId="13491" xr:uid="{56E27E22-B7CA-416F-97D1-66E9EE99F20D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3" xfId="15200" xr:uid="{61A1423A-C36C-490E-8431-CF74D14C4817}"/>
    <cellStyle name="Comma 2 2 4 3 2 4" xfId="6786" xr:uid="{5A20BD14-3667-46EC-9164-75FA3276DFD8}"/>
    <cellStyle name="Comma 2 2 4 3 2 4 2" xfId="18014" xr:uid="{452BD599-5B45-4D1B-B208-4A0CF486B894}"/>
    <cellStyle name="Comma 2 2 4 3 2 5" xfId="12411" xr:uid="{FF54CDBD-0ED3-46AB-9804-242A04FE8E07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3" xfId="15742" xr:uid="{8E993576-2AAC-4A98-B5DE-9A1ABED788F3}"/>
    <cellStyle name="Comma 2 2 4 3 3 3" xfId="7328" xr:uid="{B1A56620-7B24-4161-B0E2-C0D019C97AFD}"/>
    <cellStyle name="Comma 2 2 4 3 3 3 2" xfId="18556" xr:uid="{9F2604FF-0492-4A79-AAB5-87E995A39FF1}"/>
    <cellStyle name="Comma 2 2 4 3 3 4" xfId="12953" xr:uid="{E93578A0-D92D-4EB6-B0EE-7228FEB072EB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3" xfId="14662" xr:uid="{E3CC9A3C-BC8F-4D37-B26F-FAD6D352B832}"/>
    <cellStyle name="Comma 2 2 4 3 5" xfId="6248" xr:uid="{477D0F93-90C1-4B3B-9544-FE46FFC70197}"/>
    <cellStyle name="Comma 2 2 4 3 5 2" xfId="17476" xr:uid="{58BC898B-9768-4EF8-95E0-F2225497678C}"/>
    <cellStyle name="Comma 2 2 4 3 6" xfId="11873" xr:uid="{ECBA152F-F579-47D3-849B-46FBE28E2D11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3" xfId="16013" xr:uid="{C831F58C-1E0D-483E-81BF-12075734FA5E}"/>
    <cellStyle name="Comma 2 2 4 4 2 3" xfId="7599" xr:uid="{5BB46C8D-76C9-4245-AC4B-6679FEF6CCB4}"/>
    <cellStyle name="Comma 2 2 4 4 2 3 2" xfId="18827" xr:uid="{3164433E-E060-49FE-8EF9-7AB7D81730DE}"/>
    <cellStyle name="Comma 2 2 4 4 2 4" xfId="13224" xr:uid="{4CB4C26A-B885-40F9-9518-82D10D2765C1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3" xfId="14933" xr:uid="{EF292353-3BDF-4068-9AE6-0BD29DB9DEDB}"/>
    <cellStyle name="Comma 2 2 4 4 4" xfId="6519" xr:uid="{7A1654B7-EFA3-41A0-85E4-2E99BE55E4D4}"/>
    <cellStyle name="Comma 2 2 4 4 4 2" xfId="17747" xr:uid="{D3FECF12-C7A5-462E-9884-FC915F2D5741}"/>
    <cellStyle name="Comma 2 2 4 4 5" xfId="12144" xr:uid="{E67384C3-EC8D-4AD9-AAD3-11D3BFE33049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3" xfId="15475" xr:uid="{4EE28DCC-B565-493B-AB2F-39BFACC1EACD}"/>
    <cellStyle name="Comma 2 2 4 5 3" xfId="7061" xr:uid="{342621E5-48A9-4765-9CF5-0C7C8BFC2EF0}"/>
    <cellStyle name="Comma 2 2 4 5 3 2" xfId="18289" xr:uid="{57AF4848-E2E3-4F2D-B294-3F910E4ECAD5}"/>
    <cellStyle name="Comma 2 2 4 5 4" xfId="12686" xr:uid="{2E902F4D-46B2-4E44-B5FA-3F1DAF2BC5EC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3" xfId="16556" xr:uid="{A42761BD-B633-4E7B-814D-C77240D45C83}"/>
    <cellStyle name="Comma 2 2 4 6 3" xfId="8142" xr:uid="{E3136D26-2D40-4D63-89A8-B86F9F23545F}"/>
    <cellStyle name="Comma 2 2 4 6 3 2" xfId="19370" xr:uid="{D5C9D2D4-5E72-40CA-9809-F3473A60F494}"/>
    <cellStyle name="Comma 2 2 4 6 4" xfId="13767" xr:uid="{778503FA-3291-4AE9-9887-855380458510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3" xfId="14395" xr:uid="{D2146C1B-401B-474E-9CEC-93999DDB7BAC}"/>
    <cellStyle name="Comma 2 2 4 7 3" xfId="5981" xr:uid="{08AC288F-99A7-4E10-8ABE-DB240C26A0AB}"/>
    <cellStyle name="Comma 2 2 4 7 3 2" xfId="17209" xr:uid="{C69E86EA-E9BA-4AFB-AF06-5F2CFF803CA1}"/>
    <cellStyle name="Comma 2 2 4 7 4" xfId="11606" xr:uid="{C1C314A2-45A8-4B01-B953-C8851DFBDA89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3" xfId="14119" xr:uid="{3E58F040-665D-4859-A314-1D1781DDA765}"/>
    <cellStyle name="Comma 2 2 4 9" xfId="5706" xr:uid="{C51B34F6-3BF1-4169-9E62-2B5111C29614}"/>
    <cellStyle name="Comma 2 2 4 9 2" xfId="16934" xr:uid="{ADA09E33-969F-4F90-A710-DD2AB1E784A5}"/>
    <cellStyle name="Comma 2 2 5" xfId="160" xr:uid="{00000000-0005-0000-0000-0000EB030000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3" xfId="16342" xr:uid="{871A2B5D-E744-4F7F-BE06-3948552DBA03}"/>
    <cellStyle name="Comma 2 2 5 2 2 2 3" xfId="7928" xr:uid="{B55BC1E8-AE40-4E5F-B90F-A9560DC1E60A}"/>
    <cellStyle name="Comma 2 2 5 2 2 2 3 2" xfId="19156" xr:uid="{879C9395-285C-4F8C-974E-97FAB425FFE4}"/>
    <cellStyle name="Comma 2 2 5 2 2 2 4" xfId="13553" xr:uid="{D5ADA3C9-1D13-41EF-AC45-8F029BA80B80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3" xfId="15262" xr:uid="{56031D87-DF01-4CFC-B73A-6A1E659F7C6B}"/>
    <cellStyle name="Comma 2 2 5 2 2 4" xfId="6848" xr:uid="{8F6758F4-3918-414B-A477-0D5DE7151DD4}"/>
    <cellStyle name="Comma 2 2 5 2 2 4 2" xfId="18076" xr:uid="{A36CADBD-7F15-46CB-9701-8B76E843FA4A}"/>
    <cellStyle name="Comma 2 2 5 2 2 5" xfId="12473" xr:uid="{DA17880A-B2B6-4F5F-8A90-053718C10E86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3" xfId="15804" xr:uid="{450C91F0-D108-47BF-8347-5058671D9CED}"/>
    <cellStyle name="Comma 2 2 5 2 3 3" xfId="7390" xr:uid="{93FE2DD3-5C96-461C-98DD-83E801E9EEEC}"/>
    <cellStyle name="Comma 2 2 5 2 3 3 2" xfId="18618" xr:uid="{E3FC0DF4-0E9E-4F3E-B62F-2B436621D037}"/>
    <cellStyle name="Comma 2 2 5 2 3 4" xfId="13015" xr:uid="{6E294E77-423E-4470-838C-0CA0751D44D7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3" xfId="14724" xr:uid="{49FFDFF4-F691-46CB-B94F-7F40A64A4DFA}"/>
    <cellStyle name="Comma 2 2 5 2 5" xfId="6310" xr:uid="{1E5B8286-E09F-4557-8203-397B8D0DF835}"/>
    <cellStyle name="Comma 2 2 5 2 5 2" xfId="17538" xr:uid="{68F4DA6A-7633-433F-9FE0-6306E21E7FCA}"/>
    <cellStyle name="Comma 2 2 5 2 6" xfId="11935" xr:uid="{753C1662-894D-4824-89BE-C86485F8C3A8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3" xfId="16075" xr:uid="{2334291C-B291-4426-8CC2-FDF0DF5069AF}"/>
    <cellStyle name="Comma 2 2 5 3 2 3" xfId="7661" xr:uid="{699DF756-8E72-4E97-9622-FCC5E32C26E8}"/>
    <cellStyle name="Comma 2 2 5 3 2 3 2" xfId="18889" xr:uid="{2958DF46-4B6A-48AB-A33B-3B3047867B53}"/>
    <cellStyle name="Comma 2 2 5 3 2 4" xfId="13286" xr:uid="{D34C86BB-3E84-4CD4-ABEC-BE8681BCE073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3" xfId="14995" xr:uid="{C2537E53-7E90-41FF-A9FA-5982C0774F0D}"/>
    <cellStyle name="Comma 2 2 5 3 4" xfId="6581" xr:uid="{2069D2FB-BFC6-40D4-A309-91547B02165A}"/>
    <cellStyle name="Comma 2 2 5 3 4 2" xfId="17809" xr:uid="{06F9BB35-E235-4159-B976-011E534D8B70}"/>
    <cellStyle name="Comma 2 2 5 3 5" xfId="12206" xr:uid="{177CA339-F598-45E8-A800-839E4FBF8AEC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3" xfId="15537" xr:uid="{A5A32185-1DAE-4D45-BE59-86905084C26D}"/>
    <cellStyle name="Comma 2 2 5 4 3" xfId="7123" xr:uid="{8CC6ECC6-4376-4823-97B6-354846F72B1A}"/>
    <cellStyle name="Comma 2 2 5 4 3 2" xfId="18351" xr:uid="{CD34AB04-F4E2-416B-BDEC-52AF95EA71FC}"/>
    <cellStyle name="Comma 2 2 5 4 4" xfId="12748" xr:uid="{511F6D19-FC47-4FB8-9877-B1D610E45114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3" xfId="16618" xr:uid="{E6D46FDF-2BB4-41E8-A713-7728FA9FAE0A}"/>
    <cellStyle name="Comma 2 2 5 5 3" xfId="8204" xr:uid="{577ECFB1-9DA8-4C86-B508-78997F08A3C1}"/>
    <cellStyle name="Comma 2 2 5 5 3 2" xfId="19432" xr:uid="{A9B11267-D6D5-4839-8277-A52D46C3D037}"/>
    <cellStyle name="Comma 2 2 5 5 4" xfId="13829" xr:uid="{A64925AD-3C6E-4DDB-8F0F-B44CFA3EBADA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3" xfId="14457" xr:uid="{FC6499EF-CAB5-4759-9C72-DED667403FE8}"/>
    <cellStyle name="Comma 2 2 5 6 3" xfId="6043" xr:uid="{59978947-9D2B-4ECF-A9C7-1DD411DD8DE7}"/>
    <cellStyle name="Comma 2 2 5 6 3 2" xfId="17271" xr:uid="{88587391-C775-460C-84C4-9416B9266E53}"/>
    <cellStyle name="Comma 2 2 5 6 4" xfId="11668" xr:uid="{2E291798-CFF7-4D93-913D-75A780A7E14E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3" xfId="14181" xr:uid="{26B3672D-37A1-4FA4-82D0-20340D15F7EA}"/>
    <cellStyle name="Comma 2 2 5 8" xfId="5768" xr:uid="{840705CB-6E3E-41D9-B188-2BF4FA153038}"/>
    <cellStyle name="Comma 2 2 5 8 2" xfId="16996" xr:uid="{5AD2FBC0-4B6A-491C-90A8-138F38D4A571}"/>
    <cellStyle name="Comma 2 2 5 9" xfId="11392" xr:uid="{A532794B-AC2C-46F2-AE99-897B9ADEBD82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3" xfId="16222" xr:uid="{79E2C666-368B-440F-A892-9275F28984C2}"/>
    <cellStyle name="Comma 2 2 6 2 2 3" xfId="7808" xr:uid="{E5898217-7049-4028-83D1-BE6CD2E03880}"/>
    <cellStyle name="Comma 2 2 6 2 2 3 2" xfId="19036" xr:uid="{86F5F0B2-1824-4373-90FB-AE93E5BFD7B0}"/>
    <cellStyle name="Comma 2 2 6 2 2 4" xfId="13433" xr:uid="{6DB9067C-C43A-408F-B143-19EC23C27F75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3" xfId="15142" xr:uid="{DCA58F3B-19E8-4266-8AD0-7D86464A71BE}"/>
    <cellStyle name="Comma 2 2 6 2 4" xfId="6728" xr:uid="{A823AB65-DAE4-4974-9A5A-03F86D11CCE0}"/>
    <cellStyle name="Comma 2 2 6 2 4 2" xfId="17956" xr:uid="{4E2221A2-B3AA-4412-ADFB-70FC43B60EE1}"/>
    <cellStyle name="Comma 2 2 6 2 5" xfId="12353" xr:uid="{B870593B-2A66-41F7-9AC7-19491BE73CF9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3" xfId="15684" xr:uid="{8D53F94D-209A-4013-A108-029EC56943D6}"/>
    <cellStyle name="Comma 2 2 6 3 3" xfId="7270" xr:uid="{09849C2D-B268-4E5B-9D6F-BB47D8E70A50}"/>
    <cellStyle name="Comma 2 2 6 3 3 2" xfId="18498" xr:uid="{E22EED63-473A-4CAB-B89E-B15DDDEED117}"/>
    <cellStyle name="Comma 2 2 6 3 4" xfId="12895" xr:uid="{E26E5132-392B-4734-82D8-F3AB2871CE06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3" xfId="14604" xr:uid="{BF4C07DA-7224-4799-AE83-FDF32D5DA5F7}"/>
    <cellStyle name="Comma 2 2 6 5" xfId="6190" xr:uid="{972FEB6D-BD5A-409B-885E-28008C9CFB02}"/>
    <cellStyle name="Comma 2 2 6 5 2" xfId="17418" xr:uid="{995A83AE-4D24-4B15-94E7-D3544510A270}"/>
    <cellStyle name="Comma 2 2 6 6" xfId="11815" xr:uid="{648BF523-4529-4085-A94F-A6D7CF4FA987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3" xfId="15955" xr:uid="{A5B55EF3-E1F5-4125-9BC4-FC4A349CACA6}"/>
    <cellStyle name="Comma 2 2 7 2 3" xfId="7541" xr:uid="{99DF4361-6E97-4131-8E66-585ACA91DAEB}"/>
    <cellStyle name="Comma 2 2 7 2 3 2" xfId="18769" xr:uid="{831FDFC6-D7E2-4FF4-BAA2-9A018EF8BCE1}"/>
    <cellStyle name="Comma 2 2 7 2 4" xfId="13166" xr:uid="{44BB7007-E63B-48F9-B85C-1173B847DF6D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3" xfId="14875" xr:uid="{94F4463E-CA15-4A3A-9338-A047192C21B6}"/>
    <cellStyle name="Comma 2 2 7 4" xfId="6461" xr:uid="{DB385FF6-D223-4ADD-A6DF-49790951A819}"/>
    <cellStyle name="Comma 2 2 7 4 2" xfId="17689" xr:uid="{61D981AB-06AE-426F-BFF6-EE28A18DF7B0}"/>
    <cellStyle name="Comma 2 2 7 5" xfId="12086" xr:uid="{43A9A139-6EA8-4A96-81EF-2CBDD0BE8C84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3" xfId="15417" xr:uid="{E0C7B3C7-253E-4BEB-9BCC-F6A4B153705A}"/>
    <cellStyle name="Comma 2 2 8 3" xfId="7003" xr:uid="{96F450D3-13CC-46FB-A73B-64A814422669}"/>
    <cellStyle name="Comma 2 2 8 3 2" xfId="18231" xr:uid="{F6644DFA-F515-4B87-96A5-00C71B18F432}"/>
    <cellStyle name="Comma 2 2 8 4" xfId="12628" xr:uid="{39D9C1E0-B97A-4708-A94B-EB5113F8892E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3" xfId="16498" xr:uid="{CA1EC490-A72A-4A32-8AE4-5BF1AFE681E8}"/>
    <cellStyle name="Comma 2 2 9 3" xfId="8084" xr:uid="{F9765024-B6E5-4C21-9B2D-2A5B03BF3E5F}"/>
    <cellStyle name="Comma 2 2 9 3 2" xfId="19312" xr:uid="{8A4EF462-3622-4623-AAF3-1388A52DF15A}"/>
    <cellStyle name="Comma 2 2 9 4" xfId="13709" xr:uid="{81A2BD2E-0814-4718-9958-C710B0413B5E}"/>
    <cellStyle name="Comma 2 20" xfId="11251" xr:uid="{75AE0436-B7EC-4665-8881-00CFA1778B25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3" xfId="14065" xr:uid="{2A040BD1-160C-4C18-8F3D-8CD11D2E8B8E}"/>
    <cellStyle name="Comma 2 3 11" xfId="5652" xr:uid="{F23C5B11-4BEC-4456-B7E3-B112188A4304}"/>
    <cellStyle name="Comma 2 3 11 2" xfId="16880" xr:uid="{64EEB322-9AA8-4C64-ABD7-8D16A7F45F6A}"/>
    <cellStyle name="Comma 2 3 12" xfId="11276" xr:uid="{85CCE22B-380C-45DA-9D81-3B829105AB9F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1" xfId="11305" xr:uid="{E35BAF44-2311-4431-906F-EDC920A7B81F}"/>
    <cellStyle name="Comma 2 3 2 2" xfId="135" xr:uid="{00000000-0005-0000-0000-0000FF030000}"/>
    <cellStyle name="Comma 2 3 2 2 10" xfId="11367" xr:uid="{3C065B43-4482-4191-997F-6CF2EBA1BAD8}"/>
    <cellStyle name="Comma 2 3 2 2 2" xfId="261" xr:uid="{00000000-0005-0000-0000-000000040000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3" xfId="16443" xr:uid="{F0BA917B-928E-49C3-B3B7-9E855ABA4569}"/>
    <cellStyle name="Comma 2 3 2 2 2 2 2 2 3" xfId="8029" xr:uid="{65724A62-51D2-4A96-951E-E968675475DA}"/>
    <cellStyle name="Comma 2 3 2 2 2 2 2 2 3 2" xfId="19257" xr:uid="{6E4A0609-8BD0-479D-ABB6-46ED4C08D5FB}"/>
    <cellStyle name="Comma 2 3 2 2 2 2 2 2 4" xfId="13654" xr:uid="{647BE821-DCAE-49CF-9CB4-DC25D2525C73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3" xfId="15363" xr:uid="{6F6C1F99-8F19-4F7B-B0DA-C8B664A198A9}"/>
    <cellStyle name="Comma 2 3 2 2 2 2 2 4" xfId="6949" xr:uid="{31E5715D-529F-4D7A-826B-8A5F253C2506}"/>
    <cellStyle name="Comma 2 3 2 2 2 2 2 4 2" xfId="18177" xr:uid="{084A6360-E952-426E-AF49-567EC3C77637}"/>
    <cellStyle name="Comma 2 3 2 2 2 2 2 5" xfId="12574" xr:uid="{C261401A-4634-47CB-A91B-21514B47E294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3" xfId="15905" xr:uid="{EBDCC2AD-2A62-49D1-9C23-732957709733}"/>
    <cellStyle name="Comma 2 3 2 2 2 2 3 3" xfId="7491" xr:uid="{AA9C15E8-3203-42CA-8453-08D17634AABD}"/>
    <cellStyle name="Comma 2 3 2 2 2 2 3 3 2" xfId="18719" xr:uid="{B1E90A88-0EDD-4706-99B8-768C18CFB6A0}"/>
    <cellStyle name="Comma 2 3 2 2 2 2 3 4" xfId="13116" xr:uid="{2370F2DC-0AC2-4C08-BF46-A6B41D18AF4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3" xfId="14825" xr:uid="{773D47C5-2E46-4E09-9B5B-89CAB5257940}"/>
    <cellStyle name="Comma 2 3 2 2 2 2 5" xfId="6411" xr:uid="{A6031AE4-51E8-487C-B433-71741F8B491B}"/>
    <cellStyle name="Comma 2 3 2 2 2 2 5 2" xfId="17639" xr:uid="{3FB73DE7-F1E9-41A2-9853-2A4C837958CD}"/>
    <cellStyle name="Comma 2 3 2 2 2 2 6" xfId="12036" xr:uid="{8CBD273B-98F7-4AF6-A854-042548C3682E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3" xfId="16176" xr:uid="{FCE93CB4-2F5E-4243-860D-7E9CE50DD518}"/>
    <cellStyle name="Comma 2 3 2 2 2 3 2 3" xfId="7762" xr:uid="{CA0DAD04-3F10-4A85-A506-FE7B5104F3B6}"/>
    <cellStyle name="Comma 2 3 2 2 2 3 2 3 2" xfId="18990" xr:uid="{9C21FD0B-C1F1-40D4-BBC5-6B66C1D8ED32}"/>
    <cellStyle name="Comma 2 3 2 2 2 3 2 4" xfId="13387" xr:uid="{8DA21CDF-BDB8-46EC-878E-BDC7454B3AFB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3" xfId="15096" xr:uid="{5118F2F5-E1C6-422B-9CCF-A83C148A4829}"/>
    <cellStyle name="Comma 2 3 2 2 2 3 4" xfId="6682" xr:uid="{FFD29DED-14D2-4314-97AC-A1740C452E5F}"/>
    <cellStyle name="Comma 2 3 2 2 2 3 4 2" xfId="17910" xr:uid="{232810F7-6401-4F6E-A4D9-B855AB1EE6E1}"/>
    <cellStyle name="Comma 2 3 2 2 2 3 5" xfId="12307" xr:uid="{70927E0F-AB73-4250-89F2-160BA34C1BC0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3" xfId="15638" xr:uid="{5DFC4E05-3F64-4763-90C0-33F9A8DBCC82}"/>
    <cellStyle name="Comma 2 3 2 2 2 4 3" xfId="7224" xr:uid="{A7E1601D-8E71-45C6-B872-1DA96AB96EF0}"/>
    <cellStyle name="Comma 2 3 2 2 2 4 3 2" xfId="18452" xr:uid="{3397CB92-3DF5-40C9-B0A1-0510E432F426}"/>
    <cellStyle name="Comma 2 3 2 2 2 4 4" xfId="12849" xr:uid="{B0B910A4-4860-4EB9-9CDA-D0011B458C4B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3" xfId="16719" xr:uid="{E96BCA7D-5109-4981-A36E-49568B20EDB6}"/>
    <cellStyle name="Comma 2 3 2 2 2 5 3" xfId="8305" xr:uid="{C3996759-E8A1-455C-86A6-4B570B456535}"/>
    <cellStyle name="Comma 2 3 2 2 2 5 3 2" xfId="19533" xr:uid="{EA98AD38-C319-46EC-949E-4080A849B589}"/>
    <cellStyle name="Comma 2 3 2 2 2 5 4" xfId="13930" xr:uid="{119D0BBD-2F2A-44CC-B597-D8EF35CC745C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3" xfId="14558" xr:uid="{D1623413-DDE6-4ECB-A3D4-56BB7BB8EBBA}"/>
    <cellStyle name="Comma 2 3 2 2 2 6 3" xfId="6144" xr:uid="{6FD85081-C931-4121-B809-212B845CDE71}"/>
    <cellStyle name="Comma 2 3 2 2 2 6 3 2" xfId="17372" xr:uid="{6E38EBE9-6341-43F2-A36C-B70CBD57C8BA}"/>
    <cellStyle name="Comma 2 3 2 2 2 6 4" xfId="11769" xr:uid="{7C22BA0F-3331-42C2-AC80-B7E94D39F7B7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3" xfId="14282" xr:uid="{D01BE11A-F4F9-4020-88C1-FC24DED7C17B}"/>
    <cellStyle name="Comma 2 3 2 2 2 8" xfId="5869" xr:uid="{77CE1980-0C04-4C7F-B26B-4157D1CE9ACA}"/>
    <cellStyle name="Comma 2 3 2 2 2 8 2" xfId="17097" xr:uid="{FE9634E8-2710-4029-B9E4-2D446544D1CD}"/>
    <cellStyle name="Comma 2 3 2 2 2 9" xfId="11493" xr:uid="{5B0B6BA3-45DF-480B-A4C0-E05AB207333D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3" xfId="16317" xr:uid="{8949D829-3DA1-4860-8FF8-D4A4222BF480}"/>
    <cellStyle name="Comma 2 3 2 2 3 2 2 3" xfId="7903" xr:uid="{CF44275C-1DDA-4E48-844A-F178B651DCFB}"/>
    <cellStyle name="Comma 2 3 2 2 3 2 2 3 2" xfId="19131" xr:uid="{1C4BC0B1-502B-4A93-B781-76699ED7AE6F}"/>
    <cellStyle name="Comma 2 3 2 2 3 2 2 4" xfId="13528" xr:uid="{C2CA3F6C-2943-4879-80E6-7544B4BDAD56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3" xfId="15237" xr:uid="{CAF1610F-F449-48E9-A28C-F5849E5D6DF5}"/>
    <cellStyle name="Comma 2 3 2 2 3 2 4" xfId="6823" xr:uid="{46C5620C-6A7A-4AB4-BFFD-1E63A9F96FA1}"/>
    <cellStyle name="Comma 2 3 2 2 3 2 4 2" xfId="18051" xr:uid="{CDF795C8-EAB8-4B07-8BD1-48E8A8C4DBEE}"/>
    <cellStyle name="Comma 2 3 2 2 3 2 5" xfId="12448" xr:uid="{D1A89EDE-A5F5-4545-8108-2D37BFF139B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3" xfId="15779" xr:uid="{5A650F31-6442-4D70-B93C-1D6CE8532FC9}"/>
    <cellStyle name="Comma 2 3 2 2 3 3 3" xfId="7365" xr:uid="{E82D58F8-48F9-402A-9F80-6274E540529E}"/>
    <cellStyle name="Comma 2 3 2 2 3 3 3 2" xfId="18593" xr:uid="{B1634E5A-D981-4740-B8C3-38ABF43D7560}"/>
    <cellStyle name="Comma 2 3 2 2 3 3 4" xfId="12990" xr:uid="{EA0F740C-86E2-4253-9385-FCA4C7EC62CC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3" xfId="14699" xr:uid="{4B93102F-F852-4747-BC0B-D81AD7C5D940}"/>
    <cellStyle name="Comma 2 3 2 2 3 5" xfId="6285" xr:uid="{3694ECCD-3FB6-46AE-9319-17A786B6DC45}"/>
    <cellStyle name="Comma 2 3 2 2 3 5 2" xfId="17513" xr:uid="{8E620078-8532-4A8A-9AF3-92DCC2DF9A1F}"/>
    <cellStyle name="Comma 2 3 2 2 3 6" xfId="11910" xr:uid="{AC9A1D43-E718-4203-B1D7-8514D2B26D4A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3" xfId="16050" xr:uid="{DA68E0C6-66C9-40FE-812B-7493230A237F}"/>
    <cellStyle name="Comma 2 3 2 2 4 2 3" xfId="7636" xr:uid="{DCF80C4D-3948-4524-9692-0AA6A379E9D8}"/>
    <cellStyle name="Comma 2 3 2 2 4 2 3 2" xfId="18864" xr:uid="{F6BFD2F3-637C-4B3F-BE62-706C8D023594}"/>
    <cellStyle name="Comma 2 3 2 2 4 2 4" xfId="13261" xr:uid="{9A88F71E-4AA6-4592-B8FC-654E6A909D37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3" xfId="14970" xr:uid="{943233C0-2622-43F3-A6C3-B549CE4E18AD}"/>
    <cellStyle name="Comma 2 3 2 2 4 4" xfId="6556" xr:uid="{D10BB474-B6C0-4341-B837-25DC4D39539F}"/>
    <cellStyle name="Comma 2 3 2 2 4 4 2" xfId="17784" xr:uid="{9E7629F4-597A-4A27-91EC-7B16A17BE544}"/>
    <cellStyle name="Comma 2 3 2 2 4 5" xfId="12181" xr:uid="{5CE54BED-763C-49E2-9098-CA67CB4DFFF4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3" xfId="15512" xr:uid="{7FA16D0A-ED93-4EF2-9F24-76F1C04A74F7}"/>
    <cellStyle name="Comma 2 3 2 2 5 3" xfId="7098" xr:uid="{EF0EBDB1-E95E-48D5-9387-CAA15A4F2A61}"/>
    <cellStyle name="Comma 2 3 2 2 5 3 2" xfId="18326" xr:uid="{20003C97-0AF5-4F23-B767-86AF1176B076}"/>
    <cellStyle name="Comma 2 3 2 2 5 4" xfId="12723" xr:uid="{AF40C1CA-6E4B-4FED-8E00-7F347A218B7E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3" xfId="16593" xr:uid="{A11EE321-5063-477E-81E6-B91E4F2AD03F}"/>
    <cellStyle name="Comma 2 3 2 2 6 3" xfId="8179" xr:uid="{5A012F24-0E76-405A-AAB9-BD7DA7720704}"/>
    <cellStyle name="Comma 2 3 2 2 6 3 2" xfId="19407" xr:uid="{8674359E-F093-425D-82E7-0DFF9D396D00}"/>
    <cellStyle name="Comma 2 3 2 2 6 4" xfId="13804" xr:uid="{CCB9F1DB-F89A-4295-BD1D-89E301324950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3" xfId="14432" xr:uid="{BADB0E80-82B8-4FCA-99B6-9AA7CB1B6E83}"/>
    <cellStyle name="Comma 2 3 2 2 7 3" xfId="6018" xr:uid="{9AE589A1-18E0-440D-A19B-0DE5D8B3510D}"/>
    <cellStyle name="Comma 2 3 2 2 7 3 2" xfId="17246" xr:uid="{DD2C1CAA-CB20-4AC8-8B22-A9C28048C484}"/>
    <cellStyle name="Comma 2 3 2 2 7 4" xfId="11643" xr:uid="{EAFEDE53-B25C-4A87-AE88-FC345E61A672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3" xfId="14156" xr:uid="{65357C21-F40A-49B6-B24F-642ACCB03506}"/>
    <cellStyle name="Comma 2 3 2 2 9" xfId="5743" xr:uid="{C4960242-FBF8-4FDB-8AAB-F561FF459E97}"/>
    <cellStyle name="Comma 2 3 2 2 9 2" xfId="16971" xr:uid="{18A9F8C1-0AD0-4D00-9B3B-326CEA898CDD}"/>
    <cellStyle name="Comma 2 3 2 3" xfId="197" xr:uid="{00000000-0005-0000-0000-000013040000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3" xfId="16379" xr:uid="{623CD28F-64EB-42B8-A36C-1837EBAD0E14}"/>
    <cellStyle name="Comma 2 3 2 3 2 2 2 3" xfId="7965" xr:uid="{8B0E9F51-20C6-4A4E-AA5E-BC3E743605E1}"/>
    <cellStyle name="Comma 2 3 2 3 2 2 2 3 2" xfId="19193" xr:uid="{8054B093-3333-4E68-9368-A3FE3FC699DA}"/>
    <cellStyle name="Comma 2 3 2 3 2 2 2 4" xfId="13590" xr:uid="{865530F5-9C0E-4B45-AADF-4B31AE6C080D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3" xfId="15299" xr:uid="{652FC0BE-3837-4CC9-86ED-26353E255F7A}"/>
    <cellStyle name="Comma 2 3 2 3 2 2 4" xfId="6885" xr:uid="{0028F7A3-97AB-43BE-9D50-19C74E25FFA7}"/>
    <cellStyle name="Comma 2 3 2 3 2 2 4 2" xfId="18113" xr:uid="{69E3BABB-5271-436B-B9D7-8A84F3FAEDB1}"/>
    <cellStyle name="Comma 2 3 2 3 2 2 5" xfId="12510" xr:uid="{A4A37943-D50A-4815-A1BE-840FDB830E30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3" xfId="15841" xr:uid="{A27C4C09-F0C5-4458-ADF8-382E985689EC}"/>
    <cellStyle name="Comma 2 3 2 3 2 3 3" xfId="7427" xr:uid="{61825FF6-35D8-4B09-A8BC-0C0350773E83}"/>
    <cellStyle name="Comma 2 3 2 3 2 3 3 2" xfId="18655" xr:uid="{327EDC00-62DD-4923-937A-8954045496D9}"/>
    <cellStyle name="Comma 2 3 2 3 2 3 4" xfId="13052" xr:uid="{9A040103-C332-4FB5-89F9-A488F28A3DE0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3" xfId="14761" xr:uid="{D627C269-B58F-4FA5-B8EC-46364A8BF9ED}"/>
    <cellStyle name="Comma 2 3 2 3 2 5" xfId="6347" xr:uid="{D4EF2898-06F2-4D82-A6C2-6386FEBE0A91}"/>
    <cellStyle name="Comma 2 3 2 3 2 5 2" xfId="17575" xr:uid="{AD93F483-E11B-4AC1-A1B2-B6799A321384}"/>
    <cellStyle name="Comma 2 3 2 3 2 6" xfId="11972" xr:uid="{0D269B94-003D-424F-94A9-ED0D8D4A00FB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3" xfId="16112" xr:uid="{FB4D0A68-CC79-4C3E-B660-955297D351BB}"/>
    <cellStyle name="Comma 2 3 2 3 3 2 3" xfId="7698" xr:uid="{CC058747-966F-419F-9D56-3F17964014BC}"/>
    <cellStyle name="Comma 2 3 2 3 3 2 3 2" xfId="18926" xr:uid="{D0F508C8-5966-42B0-BE18-ED9D8C6D6E65}"/>
    <cellStyle name="Comma 2 3 2 3 3 2 4" xfId="13323" xr:uid="{774F87C7-F3BB-4D80-AA4D-5C2014A2583A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3" xfId="15032" xr:uid="{ADA6057D-1D07-4396-813F-5B447C05789A}"/>
    <cellStyle name="Comma 2 3 2 3 3 4" xfId="6618" xr:uid="{A4340744-A60B-4669-9068-18644B3FD554}"/>
    <cellStyle name="Comma 2 3 2 3 3 4 2" xfId="17846" xr:uid="{7BB03E95-6C5A-4538-B6DF-DA717623B4BA}"/>
    <cellStyle name="Comma 2 3 2 3 3 5" xfId="12243" xr:uid="{59CC3054-3C90-4D30-B46D-DC17CE9F8CF6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3" xfId="15574" xr:uid="{38D4EDC4-F1C9-4FAC-ADBA-BDC066EAD0C3}"/>
    <cellStyle name="Comma 2 3 2 3 4 3" xfId="7160" xr:uid="{D989AD4C-2A5D-4563-8E38-ADAFF2DA4A77}"/>
    <cellStyle name="Comma 2 3 2 3 4 3 2" xfId="18388" xr:uid="{7C81807F-C19E-42DF-A7A9-EE30B4343275}"/>
    <cellStyle name="Comma 2 3 2 3 4 4" xfId="12785" xr:uid="{93B9007F-6E57-4363-9A6D-2502F0BA57B9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3" xfId="16655" xr:uid="{A3DBA9F6-744A-4BF3-AFA0-85149B70EF78}"/>
    <cellStyle name="Comma 2 3 2 3 5 3" xfId="8241" xr:uid="{B05428F8-AE3C-44E8-BD3A-0291954FD51B}"/>
    <cellStyle name="Comma 2 3 2 3 5 3 2" xfId="19469" xr:uid="{5FA2B1B0-2424-4471-BE7C-13756E689075}"/>
    <cellStyle name="Comma 2 3 2 3 5 4" xfId="13866" xr:uid="{702656ED-A81C-416A-AFE3-9B6C9BA03BCA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3" xfId="14494" xr:uid="{4D677CE2-13B1-405B-8F52-851E35739C22}"/>
    <cellStyle name="Comma 2 3 2 3 6 3" xfId="6080" xr:uid="{186305C9-A6C2-44BB-9094-6B4DBA61A7AB}"/>
    <cellStyle name="Comma 2 3 2 3 6 3 2" xfId="17308" xr:uid="{E2497DA1-6F63-4D6D-933F-534757A2C260}"/>
    <cellStyle name="Comma 2 3 2 3 6 4" xfId="11705" xr:uid="{E77C3572-1CA5-40FC-B514-773381B293F3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3" xfId="14218" xr:uid="{F0A5AE4B-87CB-4713-9A3D-B1BC0C7917ED}"/>
    <cellStyle name="Comma 2 3 2 3 8" xfId="5805" xr:uid="{EF3989F7-E7BC-4F1D-9D67-80134952E89B}"/>
    <cellStyle name="Comma 2 3 2 3 8 2" xfId="17033" xr:uid="{5C1E2F1B-73F9-45E0-81AC-C45D5E87BC9C}"/>
    <cellStyle name="Comma 2 3 2 3 9" xfId="11429" xr:uid="{24B6C044-8397-4EAE-9814-7E237C14BFC2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3" xfId="16255" xr:uid="{FD1E8BA9-3B1F-417A-A584-1F507530A7C5}"/>
    <cellStyle name="Comma 2 3 2 4 2 2 3" xfId="7841" xr:uid="{40F389A9-DEDE-4EA7-9799-8310125109CC}"/>
    <cellStyle name="Comma 2 3 2 4 2 2 3 2" xfId="19069" xr:uid="{AE7E6A3C-66BB-45AC-866F-DFD7138B1D52}"/>
    <cellStyle name="Comma 2 3 2 4 2 2 4" xfId="13466" xr:uid="{FF1049CB-6C65-4A16-8076-62CC4B7B9D4C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3" xfId="15175" xr:uid="{7DA9171F-5A1E-46F2-BFE2-EF54A8343CE0}"/>
    <cellStyle name="Comma 2 3 2 4 2 4" xfId="6761" xr:uid="{2F0E11D0-6EB8-4DB6-8E02-DC8296889D33}"/>
    <cellStyle name="Comma 2 3 2 4 2 4 2" xfId="17989" xr:uid="{D4E799B6-E763-4CE5-B434-71EE6E7EB849}"/>
    <cellStyle name="Comma 2 3 2 4 2 5" xfId="12386" xr:uid="{190B7F1D-E439-460C-9D6D-16884B52AFFC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3" xfId="15717" xr:uid="{A51D8D7C-96CF-4EBA-A96F-577ED2AEE6FF}"/>
    <cellStyle name="Comma 2 3 2 4 3 3" xfId="7303" xr:uid="{5EDC5655-3944-4020-B347-D05A5BDCC1C7}"/>
    <cellStyle name="Comma 2 3 2 4 3 3 2" xfId="18531" xr:uid="{AE13CE9A-A605-449A-83E6-277AA7EF475A}"/>
    <cellStyle name="Comma 2 3 2 4 3 4" xfId="12928" xr:uid="{9060BE17-C03E-4123-9304-5FC40EC2F83C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3" xfId="14637" xr:uid="{5A946985-A7D9-405C-A9CC-6C62DF174B06}"/>
    <cellStyle name="Comma 2 3 2 4 5" xfId="6223" xr:uid="{23A64D44-388A-4EE3-BBFA-231F6678E493}"/>
    <cellStyle name="Comma 2 3 2 4 5 2" xfId="17451" xr:uid="{702568BF-F9F9-49E2-9BE7-1B177BACDB61}"/>
    <cellStyle name="Comma 2 3 2 4 6" xfId="11848" xr:uid="{FE31CDCD-9B11-4777-928A-ECC160D70526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3" xfId="15988" xr:uid="{D6F63106-8610-4B8B-8298-DF3F0AD29B59}"/>
    <cellStyle name="Comma 2 3 2 5 2 3" xfId="7574" xr:uid="{86B0FBE1-E48E-4BCA-98E0-CE894C6F7D62}"/>
    <cellStyle name="Comma 2 3 2 5 2 3 2" xfId="18802" xr:uid="{BE15EDCC-C8F8-446F-8E63-F6C5DB70E8C4}"/>
    <cellStyle name="Comma 2 3 2 5 2 4" xfId="13199" xr:uid="{0F92C13C-4EFE-45A9-B25A-AA941C37AA96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3" xfId="14908" xr:uid="{CFC742BC-E893-4F62-9CB2-E01AAEEBCC38}"/>
    <cellStyle name="Comma 2 3 2 5 4" xfId="6494" xr:uid="{740D001C-9BDF-4883-B536-37C0FCC3419C}"/>
    <cellStyle name="Comma 2 3 2 5 4 2" xfId="17722" xr:uid="{062EF0D1-23F0-4B8A-A943-FFF1FDD90D99}"/>
    <cellStyle name="Comma 2 3 2 5 5" xfId="12119" xr:uid="{BEB03AEA-4AFD-4F40-8955-971F99C52217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3" xfId="15450" xr:uid="{AE53E44B-9457-4650-BAF8-B3245F7A8AD5}"/>
    <cellStyle name="Comma 2 3 2 6 3" xfId="7036" xr:uid="{CB9C3907-A09D-49EB-944E-28D13350148A}"/>
    <cellStyle name="Comma 2 3 2 6 3 2" xfId="18264" xr:uid="{F8E3906A-7D94-47C6-ABE6-3BB94E243DB0}"/>
    <cellStyle name="Comma 2 3 2 6 4" xfId="12661" xr:uid="{86C64E20-9EA9-45EF-AED6-55D19FAC7640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3" xfId="16531" xr:uid="{1670536B-9F17-4FB7-A8B9-B0EAB95D7A64}"/>
    <cellStyle name="Comma 2 3 2 7 3" xfId="8117" xr:uid="{3FF80AB9-A136-4C16-B277-F1170ED00E90}"/>
    <cellStyle name="Comma 2 3 2 7 3 2" xfId="19345" xr:uid="{81200A2D-E1F2-4180-BA48-A36A189828E4}"/>
    <cellStyle name="Comma 2 3 2 7 4" xfId="13742" xr:uid="{445388B8-2AB1-47A4-9012-6DF5A579641A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3" xfId="14370" xr:uid="{2C61F060-C916-4E54-B4B9-491693D39E4B}"/>
    <cellStyle name="Comma 2 3 2 8 3" xfId="5956" xr:uid="{EF296D57-E5E3-4921-811D-8AAF19F4B7F1}"/>
    <cellStyle name="Comma 2 3 2 8 3 2" xfId="17184" xr:uid="{C7357FFA-3655-4758-9410-8F65698B2262}"/>
    <cellStyle name="Comma 2 3 2 8 4" xfId="11581" xr:uid="{EC6C3A98-93F9-460E-8E28-A7368D639205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3" xfId="14094" xr:uid="{FAC67AB5-1B24-4179-94CD-2CC2D768E247}"/>
    <cellStyle name="Comma 2 3 3" xfId="103" xr:uid="{00000000-0005-0000-0000-000026040000}"/>
    <cellStyle name="Comma 2 3 3 10" xfId="11335" xr:uid="{34F7B813-357B-459C-8DF5-0BD0F8175ECB}"/>
    <cellStyle name="Comma 2 3 3 2" xfId="229" xr:uid="{00000000-0005-0000-0000-000027040000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3" xfId="16411" xr:uid="{A58846B2-2757-4B98-9302-DA01712FA825}"/>
    <cellStyle name="Comma 2 3 3 2 2 2 2 3" xfId="7997" xr:uid="{AD145012-D3A0-4E09-AEFB-EFCBCD940445}"/>
    <cellStyle name="Comma 2 3 3 2 2 2 2 3 2" xfId="19225" xr:uid="{3BE5A725-3501-45FF-B7D3-3CE5A6D196D7}"/>
    <cellStyle name="Comma 2 3 3 2 2 2 2 4" xfId="13622" xr:uid="{AEA9916A-D95B-4E7C-A425-6C26E2F001EA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3" xfId="15331" xr:uid="{5291B587-7037-4C02-9785-862B44CACEAC}"/>
    <cellStyle name="Comma 2 3 3 2 2 2 4" xfId="6917" xr:uid="{E8FB8A18-762F-432C-AD99-9A471E0A89C5}"/>
    <cellStyle name="Comma 2 3 3 2 2 2 4 2" xfId="18145" xr:uid="{4B3EA90D-E14C-46DE-A093-4774B9954F8D}"/>
    <cellStyle name="Comma 2 3 3 2 2 2 5" xfId="12542" xr:uid="{2943DD53-2704-4C41-87AB-852CE6AAD629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3" xfId="15873" xr:uid="{76947958-7476-46BD-9D19-730E8173677E}"/>
    <cellStyle name="Comma 2 3 3 2 2 3 3" xfId="7459" xr:uid="{81A4A4E8-A68A-482D-993F-A2CC76EE7CDF}"/>
    <cellStyle name="Comma 2 3 3 2 2 3 3 2" xfId="18687" xr:uid="{B0C0B41D-EE26-427C-91C2-62AADA696309}"/>
    <cellStyle name="Comma 2 3 3 2 2 3 4" xfId="13084" xr:uid="{57820893-23B1-48C9-9DB8-F3858220EA1C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3" xfId="14793" xr:uid="{77E1232F-0D9B-4DFA-A5CF-046D9282EF51}"/>
    <cellStyle name="Comma 2 3 3 2 2 5" xfId="6379" xr:uid="{EF6614F5-7CAB-490E-99AD-F08335EDF4BC}"/>
    <cellStyle name="Comma 2 3 3 2 2 5 2" xfId="17607" xr:uid="{0B81B8FE-41EA-4D44-A9C2-8EFB768912C3}"/>
    <cellStyle name="Comma 2 3 3 2 2 6" xfId="12004" xr:uid="{0B9A772C-10E0-408F-B2A3-49FEA09C5B15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3" xfId="16144" xr:uid="{9BEF481F-2494-40DF-BCF4-84895BDCE94C}"/>
    <cellStyle name="Comma 2 3 3 2 3 2 3" xfId="7730" xr:uid="{E3A8475E-4B66-4672-AE34-3E5F95013B02}"/>
    <cellStyle name="Comma 2 3 3 2 3 2 3 2" xfId="18958" xr:uid="{9EC47990-E3D2-4280-AD8A-59CFAFA403E0}"/>
    <cellStyle name="Comma 2 3 3 2 3 2 4" xfId="13355" xr:uid="{08E50FED-3943-4A4E-BBA4-1A16DBAA0D25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3" xfId="15064" xr:uid="{B50B74FE-6161-4E0E-B048-09574F301174}"/>
    <cellStyle name="Comma 2 3 3 2 3 4" xfId="6650" xr:uid="{46489440-4A63-42CC-BC98-3F740B506E48}"/>
    <cellStyle name="Comma 2 3 3 2 3 4 2" xfId="17878" xr:uid="{833F66EE-AE0B-409F-80CA-293A39D80FC0}"/>
    <cellStyle name="Comma 2 3 3 2 3 5" xfId="12275" xr:uid="{89065C09-D894-47DD-8E48-7E22D6912182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3" xfId="15606" xr:uid="{8238BD28-C319-412C-9EF1-E6DEE36C3078}"/>
    <cellStyle name="Comma 2 3 3 2 4 3" xfId="7192" xr:uid="{6FB8C064-15C9-4F4A-B80C-ECD5AFFBE6F6}"/>
    <cellStyle name="Comma 2 3 3 2 4 3 2" xfId="18420" xr:uid="{E48003CB-A309-4623-B872-B1781761041C}"/>
    <cellStyle name="Comma 2 3 3 2 4 4" xfId="12817" xr:uid="{7BA5A33D-0CA5-485C-9FAE-D1272B4643A4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3" xfId="16687" xr:uid="{69778E35-BEDB-40C1-A320-0E2C831A382B}"/>
    <cellStyle name="Comma 2 3 3 2 5 3" xfId="8273" xr:uid="{CD74EC23-B2BB-4844-9A7F-18568E381781}"/>
    <cellStyle name="Comma 2 3 3 2 5 3 2" xfId="19501" xr:uid="{7ADDE440-DA12-49C6-84AB-2F9565C49BF1}"/>
    <cellStyle name="Comma 2 3 3 2 5 4" xfId="13898" xr:uid="{A1CF0D9E-47B2-438B-B2FE-FDBE0CCE9CD1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3" xfId="14526" xr:uid="{A865B445-1B88-47FB-B0E7-186A9F86B8FC}"/>
    <cellStyle name="Comma 2 3 3 2 6 3" xfId="6112" xr:uid="{228EC543-25C4-4891-9E1F-2D640AFE90E2}"/>
    <cellStyle name="Comma 2 3 3 2 6 3 2" xfId="17340" xr:uid="{F85A3AC9-6138-4A91-9555-5C40DD12C1C9}"/>
    <cellStyle name="Comma 2 3 3 2 6 4" xfId="11737" xr:uid="{4AF230AA-132A-4A9E-AD3F-AC421424C8B5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3" xfId="14250" xr:uid="{EB66BEBE-DABD-4EF9-B06D-C13CAF2E7F2E}"/>
    <cellStyle name="Comma 2 3 3 2 8" xfId="5837" xr:uid="{8C198D29-0868-48BC-915D-1C5FB7BFFAA1}"/>
    <cellStyle name="Comma 2 3 3 2 8 2" xfId="17065" xr:uid="{4A030364-023E-4498-9D53-3045BAB00C3B}"/>
    <cellStyle name="Comma 2 3 3 2 9" xfId="11461" xr:uid="{DFF95D99-1EDE-4A43-B9DE-52F2FA3834A8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3" xfId="16285" xr:uid="{57745B61-2B45-4DB8-A603-7D608B97069C}"/>
    <cellStyle name="Comma 2 3 3 3 2 2 3" xfId="7871" xr:uid="{B33A6D54-F1A4-4457-B31A-C41EA63123FB}"/>
    <cellStyle name="Comma 2 3 3 3 2 2 3 2" xfId="19099" xr:uid="{2506F021-02C2-4998-A391-4B70BB1045C3}"/>
    <cellStyle name="Comma 2 3 3 3 2 2 4" xfId="13496" xr:uid="{4E90BD3D-B777-4935-87FB-A1753CC40B3D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3" xfId="15205" xr:uid="{446C494D-90D0-4C60-9A25-1335268430BE}"/>
    <cellStyle name="Comma 2 3 3 3 2 4" xfId="6791" xr:uid="{39F57201-7148-4889-BB77-5D3E2D439D36}"/>
    <cellStyle name="Comma 2 3 3 3 2 4 2" xfId="18019" xr:uid="{131E72E9-EF88-4144-A414-9B4F2B0E9090}"/>
    <cellStyle name="Comma 2 3 3 3 2 5" xfId="12416" xr:uid="{6EC4A572-15B0-4F03-9369-5ADE89609E80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3" xfId="15747" xr:uid="{AED3E657-2F8D-4DB1-AB75-7E202A6E29EA}"/>
    <cellStyle name="Comma 2 3 3 3 3 3" xfId="7333" xr:uid="{00991DCA-A304-483D-BC62-A6F143FBBC31}"/>
    <cellStyle name="Comma 2 3 3 3 3 3 2" xfId="18561" xr:uid="{F687DA42-712D-4206-A520-DCAE2D128827}"/>
    <cellStyle name="Comma 2 3 3 3 3 4" xfId="12958" xr:uid="{1C8EDB27-AFE2-4910-8977-24BA85407019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3" xfId="14667" xr:uid="{A3D61F0C-D402-43FD-BDAA-BCE0EA1F5BB2}"/>
    <cellStyle name="Comma 2 3 3 3 5" xfId="6253" xr:uid="{A9861997-DC61-4D76-861F-B358A9B02ED9}"/>
    <cellStyle name="Comma 2 3 3 3 5 2" xfId="17481" xr:uid="{0921E314-2414-4547-8E14-19972D9CF7B0}"/>
    <cellStyle name="Comma 2 3 3 3 6" xfId="11878" xr:uid="{525F9DB7-57BD-4167-8FAF-20D7DA724C7C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3" xfId="16018" xr:uid="{596CFA70-9677-48D4-8B8D-E72F0AD5B4B5}"/>
    <cellStyle name="Comma 2 3 3 4 2 3" xfId="7604" xr:uid="{F6AD564C-16CC-4858-B83B-64AC915C90C5}"/>
    <cellStyle name="Comma 2 3 3 4 2 3 2" xfId="18832" xr:uid="{93B69C1C-1293-4F52-A1DE-1100A819C1EB}"/>
    <cellStyle name="Comma 2 3 3 4 2 4" xfId="13229" xr:uid="{A1825F72-F6B4-443E-8E1E-B722053AE13D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3" xfId="14938" xr:uid="{E4736E73-8277-4ED5-B56D-168E60FB52EE}"/>
    <cellStyle name="Comma 2 3 3 4 4" xfId="6524" xr:uid="{2A88F28F-4366-4B7E-842C-F63733ADB239}"/>
    <cellStyle name="Comma 2 3 3 4 4 2" xfId="17752" xr:uid="{935CDB0B-A1D7-48F8-B329-AFE24EA797F6}"/>
    <cellStyle name="Comma 2 3 3 4 5" xfId="12149" xr:uid="{104A37E3-D60D-4A08-ABDE-A35503D64F93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3" xfId="15480" xr:uid="{2111BD23-FDF9-47B5-B21A-FC9F03066CFB}"/>
    <cellStyle name="Comma 2 3 3 5 3" xfId="7066" xr:uid="{06407774-355B-499E-80B7-EA388BBF12FA}"/>
    <cellStyle name="Comma 2 3 3 5 3 2" xfId="18294" xr:uid="{90DF4F4F-1266-4A87-9149-0AC9C4E686CF}"/>
    <cellStyle name="Comma 2 3 3 5 4" xfId="12691" xr:uid="{3B5EA065-E30B-4590-A730-D8F376FFD9B2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3" xfId="16561" xr:uid="{EBF66E27-29C6-4A24-A907-4983810BE84B}"/>
    <cellStyle name="Comma 2 3 3 6 3" xfId="8147" xr:uid="{9D3872A2-37ED-453A-AFB1-987CA6C4BC79}"/>
    <cellStyle name="Comma 2 3 3 6 3 2" xfId="19375" xr:uid="{E3EC8347-1C6B-4C4E-B995-C4A2D0D72916}"/>
    <cellStyle name="Comma 2 3 3 6 4" xfId="13772" xr:uid="{C99AF979-4813-4588-8870-D4899710A0CF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3" xfId="14400" xr:uid="{26B4B8F6-6B33-4436-80EA-A4728B98787A}"/>
    <cellStyle name="Comma 2 3 3 7 3" xfId="5986" xr:uid="{8DB9503D-1635-42AB-A2E3-1E838CE9EB2F}"/>
    <cellStyle name="Comma 2 3 3 7 3 2" xfId="17214" xr:uid="{46625FB9-A578-4A0B-87D1-966E177BE77F}"/>
    <cellStyle name="Comma 2 3 3 7 4" xfId="11611" xr:uid="{CFF2E0A5-8531-41A2-AB8C-9685FDB63362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3" xfId="14124" xr:uid="{582E02D7-CDA5-47EF-BF3E-DF205D70C856}"/>
    <cellStyle name="Comma 2 3 3 9" xfId="5711" xr:uid="{387A991B-2EA8-4CAB-99DF-E19F2ABDB91A}"/>
    <cellStyle name="Comma 2 3 3 9 2" xfId="16939" xr:uid="{67E0DBBE-A178-43A1-9652-5A14295AC843}"/>
    <cellStyle name="Comma 2 3 4" xfId="165" xr:uid="{00000000-0005-0000-0000-00003A040000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3" xfId="16347" xr:uid="{AE537F55-E8F3-4E8C-91AD-21FCF9D9A343}"/>
    <cellStyle name="Comma 2 3 4 2 2 2 3" xfId="7933" xr:uid="{48A7043C-91F5-464D-BE51-76D380FA1513}"/>
    <cellStyle name="Comma 2 3 4 2 2 2 3 2" xfId="19161" xr:uid="{E57F2B27-CB61-4023-80BC-12D8A04C3A90}"/>
    <cellStyle name="Comma 2 3 4 2 2 2 4" xfId="13558" xr:uid="{2EF1B7D2-9DEC-426F-AFB7-142D47D173DD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3" xfId="15267" xr:uid="{2141EFCC-1A5B-485C-89A5-7E2F5877CD7B}"/>
    <cellStyle name="Comma 2 3 4 2 2 4" xfId="6853" xr:uid="{88BB3903-E431-4585-83FF-9E58154481F4}"/>
    <cellStyle name="Comma 2 3 4 2 2 4 2" xfId="18081" xr:uid="{6D4EBC86-A3BE-4FC5-81AC-8847E1102BD2}"/>
    <cellStyle name="Comma 2 3 4 2 2 5" xfId="12478" xr:uid="{E7B98AD7-AD8D-48AF-B437-74586FE07D2E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3" xfId="15809" xr:uid="{9F9C4CF2-D260-4FC1-9B85-3EFC11867797}"/>
    <cellStyle name="Comma 2 3 4 2 3 3" xfId="7395" xr:uid="{C11A1E25-1573-4A7D-9074-8A8BCD4A9123}"/>
    <cellStyle name="Comma 2 3 4 2 3 3 2" xfId="18623" xr:uid="{D15F2530-1181-4397-A608-CD4DE05D50A0}"/>
    <cellStyle name="Comma 2 3 4 2 3 4" xfId="13020" xr:uid="{0769F901-B8D0-454D-BDB7-9CDAB09F2BAD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3" xfId="14729" xr:uid="{A7A9FFD4-0177-47F8-BBAB-52AC54122493}"/>
    <cellStyle name="Comma 2 3 4 2 5" xfId="6315" xr:uid="{E7BF16D6-DAD6-4EDD-A7E0-332C80671B29}"/>
    <cellStyle name="Comma 2 3 4 2 5 2" xfId="17543" xr:uid="{F67BD2BC-0CFF-487D-9E15-FD9EB5335704}"/>
    <cellStyle name="Comma 2 3 4 2 6" xfId="11940" xr:uid="{10CA0A80-6088-40B6-8319-C6AA1A9811D4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3" xfId="16080" xr:uid="{1ACFFB7B-3C3F-4CA4-B28D-C7EF9F283442}"/>
    <cellStyle name="Comma 2 3 4 3 2 3" xfId="7666" xr:uid="{DC749740-6ACD-4683-B33A-0AA3910130E7}"/>
    <cellStyle name="Comma 2 3 4 3 2 3 2" xfId="18894" xr:uid="{C137EE39-041E-463B-818E-23B1E9C166DD}"/>
    <cellStyle name="Comma 2 3 4 3 2 4" xfId="13291" xr:uid="{080E6A42-580E-4F25-B329-8E5F907D0C83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3" xfId="15000" xr:uid="{2D34992E-0BB6-49D6-BBD3-DBDA5D23FA7E}"/>
    <cellStyle name="Comma 2 3 4 3 4" xfId="6586" xr:uid="{D8144008-2BA1-41FD-926E-85442BC011B4}"/>
    <cellStyle name="Comma 2 3 4 3 4 2" xfId="17814" xr:uid="{AC2B18C2-1C34-4BBC-9283-269EDC794838}"/>
    <cellStyle name="Comma 2 3 4 3 5" xfId="12211" xr:uid="{78F55EF0-B4AB-4FDC-AEBA-CAB7725CE2C4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3" xfId="15542" xr:uid="{BCC6D410-A6AC-4D8A-B887-EA4A6F96D838}"/>
    <cellStyle name="Comma 2 3 4 4 3" xfId="7128" xr:uid="{C9E219AF-2F42-4F76-B108-F5A5EC68CE0E}"/>
    <cellStyle name="Comma 2 3 4 4 3 2" xfId="18356" xr:uid="{E766E500-8D9F-4E1A-B382-83FF255A06AA}"/>
    <cellStyle name="Comma 2 3 4 4 4" xfId="12753" xr:uid="{CF226B16-AB88-431A-905A-1C960C51497C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3" xfId="16623" xr:uid="{59B3F864-1F07-48EA-A62E-B1B3406B4F3E}"/>
    <cellStyle name="Comma 2 3 4 5 3" xfId="8209" xr:uid="{EF27C485-2A8A-4A02-90DA-E7A3D03EE3FC}"/>
    <cellStyle name="Comma 2 3 4 5 3 2" xfId="19437" xr:uid="{F7DAF105-A3CB-4602-9A2B-6952074179F2}"/>
    <cellStyle name="Comma 2 3 4 5 4" xfId="13834" xr:uid="{2504A949-7B78-4AEB-99A0-B9B39CC118D5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3" xfId="14462" xr:uid="{27330C84-0309-4DDB-8B03-05DD826296B0}"/>
    <cellStyle name="Comma 2 3 4 6 3" xfId="6048" xr:uid="{EA0E7215-D6F0-43EC-A865-4E01B32828C1}"/>
    <cellStyle name="Comma 2 3 4 6 3 2" xfId="17276" xr:uid="{3E011E2E-2F16-4B4A-AC53-EAECAE0A4972}"/>
    <cellStyle name="Comma 2 3 4 6 4" xfId="11673" xr:uid="{A5CF702A-A15D-4CB3-8105-1BCE30B6022F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3" xfId="14186" xr:uid="{DFEBD360-6FD3-4C11-BD31-8E3AEFD0A5ED}"/>
    <cellStyle name="Comma 2 3 4 8" xfId="5773" xr:uid="{AD79B5E9-6B9D-42EC-940F-6997906CE985}"/>
    <cellStyle name="Comma 2 3 4 8 2" xfId="17001" xr:uid="{F645BB45-5F5E-4FB1-B5D0-730B58CE4351}"/>
    <cellStyle name="Comma 2 3 4 9" xfId="11397" xr:uid="{753F63F1-27F9-4112-B4E5-30C6EE7AD026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3" xfId="16226" xr:uid="{79DB9428-01E0-488C-961E-A8793CA249FE}"/>
    <cellStyle name="Comma 2 3 5 2 2 3" xfId="7812" xr:uid="{02E93F1A-AAB7-4B4A-8F24-8602DC68FDB2}"/>
    <cellStyle name="Comma 2 3 5 2 2 3 2" xfId="19040" xr:uid="{CB0588D4-94D4-40A7-B63A-DFBF908CA568}"/>
    <cellStyle name="Comma 2 3 5 2 2 4" xfId="13437" xr:uid="{88004805-0ABB-4A25-B1B2-05F91E26F88C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3" xfId="15146" xr:uid="{D74EA757-1F37-4F6E-B149-78E3F7C2AD9E}"/>
    <cellStyle name="Comma 2 3 5 2 4" xfId="6732" xr:uid="{98F27A43-F951-4033-8505-DC23AE81A30F}"/>
    <cellStyle name="Comma 2 3 5 2 4 2" xfId="17960" xr:uid="{C0F7E7E8-D47A-47CF-9605-739793AEE0A6}"/>
    <cellStyle name="Comma 2 3 5 2 5" xfId="12357" xr:uid="{D67F226C-8161-4E66-906E-72C829AEB55F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3" xfId="15688" xr:uid="{98BF7D79-5447-4279-8ED8-73A46AEA3956}"/>
    <cellStyle name="Comma 2 3 5 3 3" xfId="7274" xr:uid="{3314B73D-C3E7-4117-B204-C0B15F079A74}"/>
    <cellStyle name="Comma 2 3 5 3 3 2" xfId="18502" xr:uid="{5ED7ED43-ADC2-4ADA-834A-B7CBD80369E3}"/>
    <cellStyle name="Comma 2 3 5 3 4" xfId="12899" xr:uid="{6C9401E1-1891-4D40-8864-046681D06803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3" xfId="14608" xr:uid="{5E26734A-A118-4076-8DB5-810B4F0011F9}"/>
    <cellStyle name="Comma 2 3 5 5" xfId="6194" xr:uid="{FEA1CD85-18A2-4F62-8F8E-209013E9812B}"/>
    <cellStyle name="Comma 2 3 5 5 2" xfId="17422" xr:uid="{2CF7A7A8-948F-4AAC-AB65-887F52DE44D3}"/>
    <cellStyle name="Comma 2 3 5 6" xfId="11819" xr:uid="{852202B9-CAD6-4ACA-9FE4-7D4FD32AC702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3" xfId="15959" xr:uid="{E8232A14-5A63-4FAE-8308-2A03A2A67F34}"/>
    <cellStyle name="Comma 2 3 6 2 3" xfId="7545" xr:uid="{B1978FE8-85B7-4893-868B-47EDD6298F28}"/>
    <cellStyle name="Comma 2 3 6 2 3 2" xfId="18773" xr:uid="{EA54DED3-BC04-4D35-A1D9-A521F201FF0B}"/>
    <cellStyle name="Comma 2 3 6 2 4" xfId="13170" xr:uid="{2B6E7BE3-32EC-4A7A-8A0C-3C38F35BBCCA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3" xfId="14879" xr:uid="{EBEA8556-6512-4E7F-9A73-A552ABF060E2}"/>
    <cellStyle name="Comma 2 3 6 4" xfId="6465" xr:uid="{B0B073AE-88FC-4F5A-B879-2110CE4DC761}"/>
    <cellStyle name="Comma 2 3 6 4 2" xfId="17693" xr:uid="{9722BEA3-6EA6-4BE1-9EDF-185AB63B777C}"/>
    <cellStyle name="Comma 2 3 6 5" xfId="12090" xr:uid="{274FA406-84D5-478F-AA28-E430B5B31C9F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3" xfId="15421" xr:uid="{C3029AF8-25BE-446D-88B8-C00593196071}"/>
    <cellStyle name="Comma 2 3 7 3" xfId="7007" xr:uid="{70F9909E-F169-44FF-967B-FA84F0FCB939}"/>
    <cellStyle name="Comma 2 3 7 3 2" xfId="18235" xr:uid="{1BEEF33A-3BD2-4903-AC2C-F98DA99F7FB2}"/>
    <cellStyle name="Comma 2 3 7 4" xfId="12632" xr:uid="{A1E54690-54D8-4304-BEA8-855525C526B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3" xfId="16502" xr:uid="{C53ED5E0-3010-4FE5-BD06-C154B10AA74D}"/>
    <cellStyle name="Comma 2 3 8 3" xfId="8088" xr:uid="{46F88A5D-D499-4434-8ECC-987F157ED8D0}"/>
    <cellStyle name="Comma 2 3 8 3 2" xfId="19316" xr:uid="{2FCEF999-AEA0-42EB-9B47-03D08BDBC1F7}"/>
    <cellStyle name="Comma 2 3 8 4" xfId="13713" xr:uid="{7A2312F0-1573-4966-ABB2-5B570133CC0F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3" xfId="14341" xr:uid="{6AD0BB9D-894C-4A57-B07E-37E18923584D}"/>
    <cellStyle name="Comma 2 3 9 3" xfId="5927" xr:uid="{B36EA6CE-A927-48A7-855C-CFE72F2915B2}"/>
    <cellStyle name="Comma 2 3 9 3 2" xfId="17155" xr:uid="{27BE84BC-7E26-41A3-83B9-27AADFA89EE2}"/>
    <cellStyle name="Comma 2 3 9 4" xfId="11552" xr:uid="{42377A01-6F45-4164-A718-817E8DA04C09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1" xfId="11290" xr:uid="{6F1042E0-4B13-4211-B304-C4DF542332E9}"/>
    <cellStyle name="Comma 2 4 2" xfId="120" xr:uid="{00000000-0005-0000-0000-00004E040000}"/>
    <cellStyle name="Comma 2 4 2 10" xfId="11352" xr:uid="{BB024361-3B00-4E12-88FF-0D70F14225B2}"/>
    <cellStyle name="Comma 2 4 2 2" xfId="246" xr:uid="{00000000-0005-0000-0000-00004F040000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3" xfId="16428" xr:uid="{BA84E721-B762-42D2-AAD2-6CAB7DF57C1D}"/>
    <cellStyle name="Comma 2 4 2 2 2 2 2 3" xfId="8014" xr:uid="{56007AC4-5F67-4C48-BC6A-88217D265A79}"/>
    <cellStyle name="Comma 2 4 2 2 2 2 2 3 2" xfId="19242" xr:uid="{B9824E7F-78B6-4507-BE79-B88277880B95}"/>
    <cellStyle name="Comma 2 4 2 2 2 2 2 4" xfId="13639" xr:uid="{5E44062A-7F55-48A1-8DFA-2C44BBC785BF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3" xfId="15348" xr:uid="{213D8C2B-EF36-4494-8B20-65277FC0A1DD}"/>
    <cellStyle name="Comma 2 4 2 2 2 2 4" xfId="6934" xr:uid="{6A1D6D1B-1EAE-4A5B-82CE-31AEB0A8A857}"/>
    <cellStyle name="Comma 2 4 2 2 2 2 4 2" xfId="18162" xr:uid="{633900D3-D3C1-4A64-9171-F0E443653DF0}"/>
    <cellStyle name="Comma 2 4 2 2 2 2 5" xfId="12559" xr:uid="{90A3FAAC-8011-4F5A-99A5-DEE8D5481A58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3" xfId="15890" xr:uid="{6006FA09-201A-41F6-A1A2-BC7E1D524E87}"/>
    <cellStyle name="Comma 2 4 2 2 2 3 3" xfId="7476" xr:uid="{6A44D352-C0C6-4E8C-ABB2-EBDC2B01D660}"/>
    <cellStyle name="Comma 2 4 2 2 2 3 3 2" xfId="18704" xr:uid="{A253A3BF-2CB2-4873-B65E-A6FDE673BC4F}"/>
    <cellStyle name="Comma 2 4 2 2 2 3 4" xfId="13101" xr:uid="{91089B3B-A974-4E8A-B76B-EE48C23D4EC7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3" xfId="14810" xr:uid="{F8D5ADBE-5034-4126-9EA3-062FA8E83403}"/>
    <cellStyle name="Comma 2 4 2 2 2 5" xfId="6396" xr:uid="{4B8B1BCE-10D6-4742-9CD3-9882643551C6}"/>
    <cellStyle name="Comma 2 4 2 2 2 5 2" xfId="17624" xr:uid="{BAA08707-D2E8-48BC-9AE9-69D1D294E61E}"/>
    <cellStyle name="Comma 2 4 2 2 2 6" xfId="12021" xr:uid="{9EEBE3E2-F7A4-42F6-9B5F-5D99753A7D10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3" xfId="16161" xr:uid="{BB7ADEA9-D54F-4DC5-81B4-258E45017874}"/>
    <cellStyle name="Comma 2 4 2 2 3 2 3" xfId="7747" xr:uid="{CAFCDFD8-81A8-4BE8-A788-AB6E50533F3A}"/>
    <cellStyle name="Comma 2 4 2 2 3 2 3 2" xfId="18975" xr:uid="{FBE94467-F958-4BC4-AAA7-CABC25E6A407}"/>
    <cellStyle name="Comma 2 4 2 2 3 2 4" xfId="13372" xr:uid="{DC2D427B-A403-42D9-880A-DDB9281091E8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3" xfId="15081" xr:uid="{A90575EB-2F84-4141-8B86-41708DC87095}"/>
    <cellStyle name="Comma 2 4 2 2 3 4" xfId="6667" xr:uid="{2C1B52E9-25B2-4900-961D-ECD61E81DA28}"/>
    <cellStyle name="Comma 2 4 2 2 3 4 2" xfId="17895" xr:uid="{226C3A94-48DB-4D8E-83C9-9C5666978715}"/>
    <cellStyle name="Comma 2 4 2 2 3 5" xfId="12292" xr:uid="{757C33FF-840A-4A23-A1B8-D19349F2A7A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3" xfId="15623" xr:uid="{FAD63E23-71B5-42EF-8ACF-DCDE68E59703}"/>
    <cellStyle name="Comma 2 4 2 2 4 3" xfId="7209" xr:uid="{C29F7C90-832E-416E-9A42-23D0FF017B88}"/>
    <cellStyle name="Comma 2 4 2 2 4 3 2" xfId="18437" xr:uid="{46A2B872-BCD4-4EC5-8F61-FA5B7BCB15AF}"/>
    <cellStyle name="Comma 2 4 2 2 4 4" xfId="12834" xr:uid="{388D31D3-4400-443E-979F-42457945817B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3" xfId="16704" xr:uid="{61CE3D21-28CA-4056-9E4E-8AACEFE8E9F8}"/>
    <cellStyle name="Comma 2 4 2 2 5 3" xfId="8290" xr:uid="{653F2B97-F23B-424F-9D86-04428F2028EB}"/>
    <cellStyle name="Comma 2 4 2 2 5 3 2" xfId="19518" xr:uid="{1CA01755-F82C-440D-8F02-DFF8BE808C13}"/>
    <cellStyle name="Comma 2 4 2 2 5 4" xfId="13915" xr:uid="{02ABD7E5-03C8-485C-A430-451EF3627CF3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3" xfId="14543" xr:uid="{D88DB9B5-49E0-4493-A2D3-FD33C81320DC}"/>
    <cellStyle name="Comma 2 4 2 2 6 3" xfId="6129" xr:uid="{3C45A752-B66D-4393-AC2A-636276DB430B}"/>
    <cellStyle name="Comma 2 4 2 2 6 3 2" xfId="17357" xr:uid="{66A37C77-F655-4DB2-A3C8-63EFD9E32B8B}"/>
    <cellStyle name="Comma 2 4 2 2 6 4" xfId="11754" xr:uid="{7E3722B2-6309-40C5-892E-37346647BA71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3" xfId="14267" xr:uid="{3603DBD8-5A27-4C38-A6D9-4FDA00050E92}"/>
    <cellStyle name="Comma 2 4 2 2 8" xfId="5854" xr:uid="{E0E6941F-D3E5-46B8-AF82-3E52A48559BE}"/>
    <cellStyle name="Comma 2 4 2 2 8 2" xfId="17082" xr:uid="{0D34DC6A-F22A-4A29-8BD8-F5FA8F5DA1CC}"/>
    <cellStyle name="Comma 2 4 2 2 9" xfId="11478" xr:uid="{5A55D8A4-62F8-4A97-B178-0B19B34E2307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3" xfId="16302" xr:uid="{E200ABF0-BA5F-4EF7-8431-1446717018EF}"/>
    <cellStyle name="Comma 2 4 2 3 2 2 3" xfId="7888" xr:uid="{678E5951-E1CD-44E3-91B9-CF15CC6E8C56}"/>
    <cellStyle name="Comma 2 4 2 3 2 2 3 2" xfId="19116" xr:uid="{BA201FE8-4819-4452-9AA2-E16277888118}"/>
    <cellStyle name="Comma 2 4 2 3 2 2 4" xfId="13513" xr:uid="{1502230C-EA4C-4D2E-B0A0-0A98E6F1E248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3" xfId="15222" xr:uid="{AE8C9AC8-6EAF-4789-A317-6FB2B3D80486}"/>
    <cellStyle name="Comma 2 4 2 3 2 4" xfId="6808" xr:uid="{82AC440F-8CBF-477C-B660-E63DB38A1553}"/>
    <cellStyle name="Comma 2 4 2 3 2 4 2" xfId="18036" xr:uid="{5381C809-B9BF-42A9-894E-58CB3425D88B}"/>
    <cellStyle name="Comma 2 4 2 3 2 5" xfId="12433" xr:uid="{C2819AFF-C4CE-45FE-A1E2-DE14E3835419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3" xfId="15764" xr:uid="{60557F92-B823-460E-803C-D1057B7B04B2}"/>
    <cellStyle name="Comma 2 4 2 3 3 3" xfId="7350" xr:uid="{3AC5A51E-2871-4C50-B80F-68BFD83F97F1}"/>
    <cellStyle name="Comma 2 4 2 3 3 3 2" xfId="18578" xr:uid="{FA05F524-4D94-4F85-8BC6-DACCAE7A89D4}"/>
    <cellStyle name="Comma 2 4 2 3 3 4" xfId="12975" xr:uid="{6DBB99E3-C199-4071-A309-F23536524F70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3" xfId="14684" xr:uid="{E8C10A4F-F7A8-4A84-8101-7BBC54445ABA}"/>
    <cellStyle name="Comma 2 4 2 3 5" xfId="6270" xr:uid="{0A094D53-FC89-4AF5-A9B5-34F6B395C297}"/>
    <cellStyle name="Comma 2 4 2 3 5 2" xfId="17498" xr:uid="{340C5861-68A9-4FD6-988D-4365F828212B}"/>
    <cellStyle name="Comma 2 4 2 3 6" xfId="11895" xr:uid="{973C63CE-076A-414D-BE33-AFD798B96394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3" xfId="16035" xr:uid="{99E539E9-606C-435F-A768-87756A73A2F2}"/>
    <cellStyle name="Comma 2 4 2 4 2 3" xfId="7621" xr:uid="{360F6A16-2F49-4EA5-8904-726C2E092AE8}"/>
    <cellStyle name="Comma 2 4 2 4 2 3 2" xfId="18849" xr:uid="{36C6C091-725F-4111-91E9-0B4259328472}"/>
    <cellStyle name="Comma 2 4 2 4 2 4" xfId="13246" xr:uid="{17CFA5AB-495E-4117-84AC-501E014329F2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3" xfId="14955" xr:uid="{154CD298-F2DC-48C6-AC6C-FE5B40E1FF4E}"/>
    <cellStyle name="Comma 2 4 2 4 4" xfId="6541" xr:uid="{08162E64-C87C-49BF-B3E3-E89B1A49E77B}"/>
    <cellStyle name="Comma 2 4 2 4 4 2" xfId="17769" xr:uid="{EF55D877-49B4-4D11-87EF-171E0B83DF7C}"/>
    <cellStyle name="Comma 2 4 2 4 5" xfId="12166" xr:uid="{B2FF4A4B-0E71-4126-93C4-2137D0A39D58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3" xfId="15497" xr:uid="{C038197B-BA50-420B-B2EC-7ED06CF18545}"/>
    <cellStyle name="Comma 2 4 2 5 3" xfId="7083" xr:uid="{E0ED97F7-77A2-4B98-9697-C1C8E7B70AB3}"/>
    <cellStyle name="Comma 2 4 2 5 3 2" xfId="18311" xr:uid="{45C47247-181A-43A0-A44E-AE1A0AB7D74A}"/>
    <cellStyle name="Comma 2 4 2 5 4" xfId="12708" xr:uid="{727CE515-873F-41EE-AD8D-E715E14882C0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3" xfId="16578" xr:uid="{17D27CD3-98B1-4EF7-A4DB-5755044B17A8}"/>
    <cellStyle name="Comma 2 4 2 6 3" xfId="8164" xr:uid="{207A133F-78A5-4FA2-9DC2-16C79A33E264}"/>
    <cellStyle name="Comma 2 4 2 6 3 2" xfId="19392" xr:uid="{BB2B2136-578D-4743-B4B5-922BB58952D8}"/>
    <cellStyle name="Comma 2 4 2 6 4" xfId="13789" xr:uid="{92A889FE-9674-4A12-8F07-9C86A67D941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3" xfId="14417" xr:uid="{F2503D97-30C6-483E-B46C-D0D58127944E}"/>
    <cellStyle name="Comma 2 4 2 7 3" xfId="6003" xr:uid="{C9BB2FFD-2FED-4BFB-B43D-6289FDDACC59}"/>
    <cellStyle name="Comma 2 4 2 7 3 2" xfId="17231" xr:uid="{12843843-AA6C-42C9-853D-B334ACBCBAC2}"/>
    <cellStyle name="Comma 2 4 2 7 4" xfId="11628" xr:uid="{98D9E057-267F-4585-B713-F3B0F00196F4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3" xfId="14141" xr:uid="{9EDAB474-CA6F-4918-A72B-B27932D33E99}"/>
    <cellStyle name="Comma 2 4 2 9" xfId="5728" xr:uid="{25683A62-FFF8-436D-B017-B57AEC87A09C}"/>
    <cellStyle name="Comma 2 4 2 9 2" xfId="16956" xr:uid="{E6AE362C-6745-4457-8FA3-0B3A0917AE36}"/>
    <cellStyle name="Comma 2 4 3" xfId="182" xr:uid="{00000000-0005-0000-0000-000062040000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3" xfId="16364" xr:uid="{5CF7458C-67B3-4996-ABAA-1D74EA023144}"/>
    <cellStyle name="Comma 2 4 3 2 2 2 3" xfId="7950" xr:uid="{E94F17BB-2A71-44FD-9E31-E56DD12D7771}"/>
    <cellStyle name="Comma 2 4 3 2 2 2 3 2" xfId="19178" xr:uid="{BCFCA8AB-FBBE-463F-A319-2BDC9C3E13EA}"/>
    <cellStyle name="Comma 2 4 3 2 2 2 4" xfId="13575" xr:uid="{B5E874B9-61D2-4959-9830-8CD9164252ED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3" xfId="15284" xr:uid="{C4D0F606-20D9-4E07-B4FE-693EA09F206E}"/>
    <cellStyle name="Comma 2 4 3 2 2 4" xfId="6870" xr:uid="{845DC684-8E57-4F79-B667-C785ECDE08B5}"/>
    <cellStyle name="Comma 2 4 3 2 2 4 2" xfId="18098" xr:uid="{C8266DE7-90DC-497D-8B4C-7375F8004836}"/>
    <cellStyle name="Comma 2 4 3 2 2 5" xfId="12495" xr:uid="{23C9885A-F68C-4C4E-8B08-770369F63AC4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3" xfId="15826" xr:uid="{5C850EAC-36C6-4BBD-BFE3-66C55F55AFD6}"/>
    <cellStyle name="Comma 2 4 3 2 3 3" xfId="7412" xr:uid="{90AA950E-9A70-4632-A312-C65A7F599B03}"/>
    <cellStyle name="Comma 2 4 3 2 3 3 2" xfId="18640" xr:uid="{CE25210F-EF28-4196-BC76-C9993AB6ED4E}"/>
    <cellStyle name="Comma 2 4 3 2 3 4" xfId="13037" xr:uid="{B9FEE9B8-E88A-4DA8-883A-B1C79A771754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3" xfId="14746" xr:uid="{819529D9-2383-45DD-8532-290BCF4F5BE4}"/>
    <cellStyle name="Comma 2 4 3 2 5" xfId="6332" xr:uid="{AD1B3C75-470C-43CA-9BDA-B068289CB39B}"/>
    <cellStyle name="Comma 2 4 3 2 5 2" xfId="17560" xr:uid="{04588A02-3ABE-4F13-8035-8551EBB541CF}"/>
    <cellStyle name="Comma 2 4 3 2 6" xfId="11957" xr:uid="{5C877046-1217-4FD6-8196-CB2B7317C281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3" xfId="16097" xr:uid="{87C02316-35B1-432A-9E2F-66514DC6C053}"/>
    <cellStyle name="Comma 2 4 3 3 2 3" xfId="7683" xr:uid="{75E83F02-889C-4E0D-86A1-ED721F836ECA}"/>
    <cellStyle name="Comma 2 4 3 3 2 3 2" xfId="18911" xr:uid="{F6BCE57B-70DE-4487-9CA0-155EB29DEDB4}"/>
    <cellStyle name="Comma 2 4 3 3 2 4" xfId="13308" xr:uid="{C1274736-3D7B-493D-87B0-82390C1D670B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3" xfId="15017" xr:uid="{DD84CD1F-9E04-464F-8070-7C43D9CC28DA}"/>
    <cellStyle name="Comma 2 4 3 3 4" xfId="6603" xr:uid="{0CA8305F-2C6E-4E24-B68E-45E7A6D43B7B}"/>
    <cellStyle name="Comma 2 4 3 3 4 2" xfId="17831" xr:uid="{56E59337-4821-4DCB-BE54-48130982E1BC}"/>
    <cellStyle name="Comma 2 4 3 3 5" xfId="12228" xr:uid="{9FD0C227-4577-4A10-B4AB-BE785FB802C1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3" xfId="15559" xr:uid="{9B3DAA17-AC2D-4597-85BA-927F58BC05E4}"/>
    <cellStyle name="Comma 2 4 3 4 3" xfId="7145" xr:uid="{1109BC24-A142-42DE-9171-355568F31724}"/>
    <cellStyle name="Comma 2 4 3 4 3 2" xfId="18373" xr:uid="{C8F1B99E-0008-4207-B1CA-26485FD334AE}"/>
    <cellStyle name="Comma 2 4 3 4 4" xfId="12770" xr:uid="{F54B0F78-F363-4DFC-844C-CEF3B60F2698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3" xfId="16640" xr:uid="{E2694AEA-3867-4FCB-A58A-7768CE9032BC}"/>
    <cellStyle name="Comma 2 4 3 5 3" xfId="8226" xr:uid="{23FE40F9-9A4E-4588-98B5-BF6682397A75}"/>
    <cellStyle name="Comma 2 4 3 5 3 2" xfId="19454" xr:uid="{C80F35A5-BB9C-4476-A244-04D567AF3347}"/>
    <cellStyle name="Comma 2 4 3 5 4" xfId="13851" xr:uid="{01FE2F29-6C55-4ADF-8432-1FE5E377EF91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3" xfId="14479" xr:uid="{5603DF07-B948-4017-9AA2-B811D31CFF94}"/>
    <cellStyle name="Comma 2 4 3 6 3" xfId="6065" xr:uid="{0A1B51DB-6103-4879-90AF-87104915B5DD}"/>
    <cellStyle name="Comma 2 4 3 6 3 2" xfId="17293" xr:uid="{FDBA1FD2-BE59-4CF2-9388-7640025A595A}"/>
    <cellStyle name="Comma 2 4 3 6 4" xfId="11690" xr:uid="{71DD071A-FAD7-4B22-AD4C-4A944F9B5FD4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3" xfId="14203" xr:uid="{3336C666-CB78-4EFF-973B-BCB961865537}"/>
    <cellStyle name="Comma 2 4 3 8" xfId="5790" xr:uid="{CBDB4183-83D0-4092-9DA5-12C27615610C}"/>
    <cellStyle name="Comma 2 4 3 8 2" xfId="17018" xr:uid="{E8922113-911F-4270-924F-3023F91F79EE}"/>
    <cellStyle name="Comma 2 4 3 9" xfId="11414" xr:uid="{DF081BDF-3526-43DE-A6B0-CEFC09108A31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3" xfId="16240" xr:uid="{AEDFEA73-B0FD-4D2D-B49D-A8C236410162}"/>
    <cellStyle name="Comma 2 4 4 2 2 3" xfId="7826" xr:uid="{1F857104-F31B-48B7-969B-4D9AD8E88875}"/>
    <cellStyle name="Comma 2 4 4 2 2 3 2" xfId="19054" xr:uid="{3E38934C-EC1D-4646-B514-BC270F51A8B0}"/>
    <cellStyle name="Comma 2 4 4 2 2 4" xfId="13451" xr:uid="{6116D67A-B891-4B62-8385-B43A0DA4C072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3" xfId="15160" xr:uid="{3BA3455F-A37B-49B9-8E81-88A6B2800AA7}"/>
    <cellStyle name="Comma 2 4 4 2 4" xfId="6746" xr:uid="{7039AE95-FBDB-4735-93E1-5EAED39AD987}"/>
    <cellStyle name="Comma 2 4 4 2 4 2" xfId="17974" xr:uid="{995D757A-DB47-40A1-8DF9-B71D618719F0}"/>
    <cellStyle name="Comma 2 4 4 2 5" xfId="12371" xr:uid="{2A9B15A5-987E-4A78-A40A-14BFD10033A9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3" xfId="15702" xr:uid="{F269B0E0-F51B-4884-8426-E69027850FB2}"/>
    <cellStyle name="Comma 2 4 4 3 3" xfId="7288" xr:uid="{2A785368-B4E7-4C50-AF96-5A4CDBC8246F}"/>
    <cellStyle name="Comma 2 4 4 3 3 2" xfId="18516" xr:uid="{51E3DA05-735A-486B-9F79-03C2EBC0FA74}"/>
    <cellStyle name="Comma 2 4 4 3 4" xfId="12913" xr:uid="{3E7BF700-B031-4242-8A61-C949C22557C4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3" xfId="14622" xr:uid="{01AD7A2D-4C9D-4605-BCE7-BFABC1483FE4}"/>
    <cellStyle name="Comma 2 4 4 5" xfId="6208" xr:uid="{39E35C97-922E-4253-B4A4-F8C03D7A134D}"/>
    <cellStyle name="Comma 2 4 4 5 2" xfId="17436" xr:uid="{E9C4FA42-A28F-49E1-91EB-B4590457DF56}"/>
    <cellStyle name="Comma 2 4 4 6" xfId="11833" xr:uid="{6A9A504C-F99C-45E4-8545-25A6D489B4D8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3" xfId="15973" xr:uid="{9F429369-166F-4BAE-B824-02896FA7167F}"/>
    <cellStyle name="Comma 2 4 5 2 3" xfId="7559" xr:uid="{142006AA-52BE-4A8A-83BA-4E4C05169149}"/>
    <cellStyle name="Comma 2 4 5 2 3 2" xfId="18787" xr:uid="{22495DB8-9B68-4F58-97C0-21F2C8B0D88F}"/>
    <cellStyle name="Comma 2 4 5 2 4" xfId="13184" xr:uid="{A500402E-78D5-4D32-8775-B09667498956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3" xfId="14893" xr:uid="{916D75AF-E25F-4CE5-A740-27D07054D529}"/>
    <cellStyle name="Comma 2 4 5 4" xfId="6479" xr:uid="{8E4D38F0-BD32-40CB-A11D-DB32EA9D3E98}"/>
    <cellStyle name="Comma 2 4 5 4 2" xfId="17707" xr:uid="{C86682D6-649C-4D19-9F56-622684A0666E}"/>
    <cellStyle name="Comma 2 4 5 5" xfId="12104" xr:uid="{238A7FA1-15DF-4941-A837-CD0F3A3AF482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3" xfId="15435" xr:uid="{CCF78DA2-0872-452D-8CD6-9E4A1B838D0C}"/>
    <cellStyle name="Comma 2 4 6 3" xfId="7021" xr:uid="{FB004981-0E95-44A0-A651-55D615A39926}"/>
    <cellStyle name="Comma 2 4 6 3 2" xfId="18249" xr:uid="{1FDAEF07-689F-4F2E-96BE-6EDC71642E20}"/>
    <cellStyle name="Comma 2 4 6 4" xfId="12646" xr:uid="{04DF05DD-D038-4921-B931-72913EB7769A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3" xfId="16516" xr:uid="{3458EA05-FEE5-4550-99D5-51FE56217580}"/>
    <cellStyle name="Comma 2 4 7 3" xfId="8102" xr:uid="{D73BB872-0DA4-4545-A3F2-F376AF2E8F75}"/>
    <cellStyle name="Comma 2 4 7 3 2" xfId="19330" xr:uid="{F7B7C45C-559A-479A-98A3-3C044FFFB22B}"/>
    <cellStyle name="Comma 2 4 7 4" xfId="13727" xr:uid="{280369CD-023D-44A2-9CC6-D6A6BFA69FA6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3" xfId="14355" xr:uid="{7767C26E-417E-42C9-938F-A65DA4C4E40E}"/>
    <cellStyle name="Comma 2 4 8 3" xfId="5941" xr:uid="{57A964AA-A641-49E2-AD98-E46C40D2C4EF}"/>
    <cellStyle name="Comma 2 4 8 3 2" xfId="17169" xr:uid="{1E328C53-B3F7-4423-87BF-542C2EB56255}"/>
    <cellStyle name="Comma 2 4 8 4" xfId="11566" xr:uid="{303A4D71-757D-4A81-B07E-66C7A22249E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3" xfId="14079" xr:uid="{A8448706-DF65-4817-B212-BA377F19B39E}"/>
    <cellStyle name="Comma 2 5" xfId="88" xr:uid="{00000000-0005-0000-0000-000075040000}"/>
    <cellStyle name="Comma 2 5 10" xfId="11320" xr:uid="{C9F08B48-D48B-4A63-B102-DE8D1C1BE7FC}"/>
    <cellStyle name="Comma 2 5 2" xfId="214" xr:uid="{00000000-0005-0000-0000-000076040000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3" xfId="16396" xr:uid="{758E08A7-37D6-4E39-9214-5C17D96CEAFD}"/>
    <cellStyle name="Comma 2 5 2 2 2 2 3" xfId="7982" xr:uid="{F0DE8238-846C-4DEF-BA8B-CFB5C17A36FE}"/>
    <cellStyle name="Comma 2 5 2 2 2 2 3 2" xfId="19210" xr:uid="{4731BE23-0542-4153-9161-EEFFC07D9581}"/>
    <cellStyle name="Comma 2 5 2 2 2 2 4" xfId="13607" xr:uid="{AD59F74A-B4D2-4C44-828A-A29597AA0432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3" xfId="15316" xr:uid="{460C70E8-33F5-4F14-8AD1-2A75A80DCE81}"/>
    <cellStyle name="Comma 2 5 2 2 2 4" xfId="6902" xr:uid="{03519C7C-CEB4-4F23-87AA-2DC659068DE9}"/>
    <cellStyle name="Comma 2 5 2 2 2 4 2" xfId="18130" xr:uid="{CE2DC36A-3935-4291-95D4-FC4D9CB4848B}"/>
    <cellStyle name="Comma 2 5 2 2 2 5" xfId="12527" xr:uid="{F913855A-9178-4E3E-AE6C-EC566D5DB880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3" xfId="15858" xr:uid="{C17B9B5E-25AB-426B-8745-01354015079F}"/>
    <cellStyle name="Comma 2 5 2 2 3 3" xfId="7444" xr:uid="{73010256-03D0-4F87-BC6C-D6BE7D806DC9}"/>
    <cellStyle name="Comma 2 5 2 2 3 3 2" xfId="18672" xr:uid="{D2D73F74-B885-4C0D-AAAD-56B3A02F9690}"/>
    <cellStyle name="Comma 2 5 2 2 3 4" xfId="13069" xr:uid="{A51C3C63-20DC-4EB4-80DC-373265E93264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3" xfId="14778" xr:uid="{CC592FA7-3F9A-45C2-80BF-08E152A40485}"/>
    <cellStyle name="Comma 2 5 2 2 5" xfId="6364" xr:uid="{2F988DAC-B3AF-4D84-8990-3A39B8B077F7}"/>
    <cellStyle name="Comma 2 5 2 2 5 2" xfId="17592" xr:uid="{A800AD1C-D02A-499E-A885-8470CC779678}"/>
    <cellStyle name="Comma 2 5 2 2 6" xfId="11989" xr:uid="{B9679DB3-36B3-4A8A-8A9D-81FDCC1059C4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3" xfId="16129" xr:uid="{56627FD0-2E34-4AEC-BCAD-88F5D1DF9E8B}"/>
    <cellStyle name="Comma 2 5 2 3 2 3" xfId="7715" xr:uid="{A397A5E6-D720-48EC-9EE5-779DDFB24EB7}"/>
    <cellStyle name="Comma 2 5 2 3 2 3 2" xfId="18943" xr:uid="{99B7692D-A81A-45F4-9560-6CCEC175BE80}"/>
    <cellStyle name="Comma 2 5 2 3 2 4" xfId="13340" xr:uid="{5EE541A5-797E-4830-81A0-7115B04BF4A5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3" xfId="15049" xr:uid="{6EBBBBB1-B626-4D3B-B897-9E28D5470F14}"/>
    <cellStyle name="Comma 2 5 2 3 4" xfId="6635" xr:uid="{4C396867-55A1-4A34-A8D8-6385C391EF5F}"/>
    <cellStyle name="Comma 2 5 2 3 4 2" xfId="17863" xr:uid="{627E30CF-8B20-4477-88A3-BABC97961D1F}"/>
    <cellStyle name="Comma 2 5 2 3 5" xfId="12260" xr:uid="{D180813B-580C-4648-AF16-B58348181901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3" xfId="15591" xr:uid="{65F0BF6F-88FC-4095-A4BC-8B5AD660470D}"/>
    <cellStyle name="Comma 2 5 2 4 3" xfId="7177" xr:uid="{9090DDE5-CC2E-4450-9A99-7960743E7A8E}"/>
    <cellStyle name="Comma 2 5 2 4 3 2" xfId="18405" xr:uid="{7787B5F3-0F8B-4170-86F1-986D080FAD78}"/>
    <cellStyle name="Comma 2 5 2 4 4" xfId="12802" xr:uid="{62B69308-74B0-4129-93D9-96FE68E7B602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3" xfId="16672" xr:uid="{EB9BE82C-0444-4AEA-B13D-47388A1F5DA3}"/>
    <cellStyle name="Comma 2 5 2 5 3" xfId="8258" xr:uid="{F5744590-163D-44E2-A49F-182B226F59A9}"/>
    <cellStyle name="Comma 2 5 2 5 3 2" xfId="19486" xr:uid="{CE0BB04E-946A-4614-9A52-4CF26BBF40D9}"/>
    <cellStyle name="Comma 2 5 2 5 4" xfId="13883" xr:uid="{763C05BE-2CA2-48F8-96D3-33CC376D8B9F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3" xfId="14511" xr:uid="{317EFC9C-34C8-47A8-95B9-B38A0A3784DF}"/>
    <cellStyle name="Comma 2 5 2 6 3" xfId="6097" xr:uid="{63127B14-4DBF-42EB-B22A-41CABA58A609}"/>
    <cellStyle name="Comma 2 5 2 6 3 2" xfId="17325" xr:uid="{1C46AF31-3081-4C0E-9EC1-BD4E76914685}"/>
    <cellStyle name="Comma 2 5 2 6 4" xfId="11722" xr:uid="{80980493-B22A-4C58-B48D-7A8789AC87F9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3" xfId="14235" xr:uid="{E3D406BD-13C7-42CE-8D14-EF1A61F1EE35}"/>
    <cellStyle name="Comma 2 5 2 8" xfId="5822" xr:uid="{61C6B799-00B9-4B49-96D4-DF5607B2FADC}"/>
    <cellStyle name="Comma 2 5 2 8 2" xfId="17050" xr:uid="{C3C278B9-BFC1-49A7-B5D0-19BF963B4D45}"/>
    <cellStyle name="Comma 2 5 2 9" xfId="11446" xr:uid="{C28EEEF6-5A5A-4EF5-A65D-76A73C49153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3" xfId="16270" xr:uid="{AB00B877-648A-4114-B92D-33F9E6DFF248}"/>
    <cellStyle name="Comma 2 5 3 2 2 3" xfId="7856" xr:uid="{77E80CF7-25C2-41D3-9859-5213D2A4841F}"/>
    <cellStyle name="Comma 2 5 3 2 2 3 2" xfId="19084" xr:uid="{AF0A1863-2CC8-4627-BA4C-23C69DE9A7F0}"/>
    <cellStyle name="Comma 2 5 3 2 2 4" xfId="13481" xr:uid="{1A966D48-99D1-4153-B90B-3E76C62C4222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3" xfId="15190" xr:uid="{C26349CD-8487-4F57-83B3-2363620B9E5C}"/>
    <cellStyle name="Comma 2 5 3 2 4" xfId="6776" xr:uid="{A2E7AA93-FB05-42CF-BC6F-8F2E9934A72E}"/>
    <cellStyle name="Comma 2 5 3 2 4 2" xfId="18004" xr:uid="{7D2B45B7-EE8C-4B16-9CB7-D44C2F462C28}"/>
    <cellStyle name="Comma 2 5 3 2 5" xfId="12401" xr:uid="{30EE3FD4-53E4-4FC5-A54C-E5530D23F7ED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3" xfId="15732" xr:uid="{9114145C-A65A-4350-B468-65736D90A394}"/>
    <cellStyle name="Comma 2 5 3 3 3" xfId="7318" xr:uid="{D1ED0CF0-182F-495E-9322-646A3F9D637F}"/>
    <cellStyle name="Comma 2 5 3 3 3 2" xfId="18546" xr:uid="{33E38367-05C6-44C4-913A-D6B52EFEBD41}"/>
    <cellStyle name="Comma 2 5 3 3 4" xfId="12943" xr:uid="{DDE19F94-33F5-42B9-AD65-F1610D3A6A07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3" xfId="14652" xr:uid="{BEAC5D4B-358B-47A5-A6DC-40057FBC6783}"/>
    <cellStyle name="Comma 2 5 3 5" xfId="6238" xr:uid="{247958A4-59F4-42DC-9A77-8105F81F61CB}"/>
    <cellStyle name="Comma 2 5 3 5 2" xfId="17466" xr:uid="{D2B802F7-334D-4E25-8569-02F59F9EEE66}"/>
    <cellStyle name="Comma 2 5 3 6" xfId="11863" xr:uid="{109C4489-F7FA-4259-BCC1-148218721EC1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3" xfId="16003" xr:uid="{07462263-BB39-4A13-8B3D-F6F7438BC974}"/>
    <cellStyle name="Comma 2 5 4 2 3" xfId="7589" xr:uid="{C2B61C6B-7008-4C1B-8B95-7BDE24BF2E6C}"/>
    <cellStyle name="Comma 2 5 4 2 3 2" xfId="18817" xr:uid="{38529896-8925-49BE-8034-647553E73B41}"/>
    <cellStyle name="Comma 2 5 4 2 4" xfId="13214" xr:uid="{368CC846-884F-4829-A5BF-DDA55255BB14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3" xfId="14923" xr:uid="{4C426A7C-AB63-435A-A5F9-0E548FA6B647}"/>
    <cellStyle name="Comma 2 5 4 4" xfId="6509" xr:uid="{A946C4B3-3396-4C13-BD43-462EA716D2C1}"/>
    <cellStyle name="Comma 2 5 4 4 2" xfId="17737" xr:uid="{1CFE684D-F42D-4697-BE03-D8F024D64E5A}"/>
    <cellStyle name="Comma 2 5 4 5" xfId="12134" xr:uid="{98E21BDE-CED1-4B72-B53D-68462C9C800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3" xfId="15465" xr:uid="{E02C1609-0E46-48A3-8686-24E95BD530B7}"/>
    <cellStyle name="Comma 2 5 5 3" xfId="7051" xr:uid="{C1D62284-6AAF-4BAB-8F06-FCAE0E4E0B6F}"/>
    <cellStyle name="Comma 2 5 5 3 2" xfId="18279" xr:uid="{A9781510-AF1C-424E-99BC-9760BFDAA601}"/>
    <cellStyle name="Comma 2 5 5 4" xfId="12676" xr:uid="{273FBBB6-0FD3-4FB3-B766-6339869B529B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3" xfId="16546" xr:uid="{7543EE91-B6EF-4CF5-AE79-A11C637987FA}"/>
    <cellStyle name="Comma 2 5 6 3" xfId="8132" xr:uid="{E169869F-766F-41C4-B430-4EDD17A93323}"/>
    <cellStyle name="Comma 2 5 6 3 2" xfId="19360" xr:uid="{4A5AF4BC-5B56-419D-A859-7125BF60A284}"/>
    <cellStyle name="Comma 2 5 6 4" xfId="13757" xr:uid="{2D7CF136-1671-4A0A-A214-3AA9A17FFB5A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3" xfId="14385" xr:uid="{514EF7A9-9E3A-40A9-8FD8-00C6EAE65793}"/>
    <cellStyle name="Comma 2 5 7 3" xfId="5971" xr:uid="{669FBF3C-EA95-47C6-85CF-F567602067A5}"/>
    <cellStyle name="Comma 2 5 7 3 2" xfId="17199" xr:uid="{F7AA03E7-1997-4790-8F8C-9D5AB4958F62}"/>
    <cellStyle name="Comma 2 5 7 4" xfId="11596" xr:uid="{762F2AA6-311A-4263-8E41-2C35C3A9FA55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3" xfId="14109" xr:uid="{335249C5-C8B8-4782-AA02-4E2E58DDB04F}"/>
    <cellStyle name="Comma 2 5 9" xfId="5696" xr:uid="{B31EAE84-2C2A-49EB-8804-E916F04A9D94}"/>
    <cellStyle name="Comma 2 5 9 2" xfId="16924" xr:uid="{A8F3F248-0AB0-4843-A5BF-A2B2B2A5C5E2}"/>
    <cellStyle name="Comma 2 6" xfId="150" xr:uid="{00000000-0005-0000-0000-000089040000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3" xfId="16332" xr:uid="{BF7A7C89-5E1D-44D7-942D-702793085760}"/>
    <cellStyle name="Comma 2 6 2 2 2 3" xfId="7918" xr:uid="{BA5728BC-A22B-4DAD-A72B-4275BBF80ADB}"/>
    <cellStyle name="Comma 2 6 2 2 2 3 2" xfId="19146" xr:uid="{12471009-8981-4420-9E1D-9DE211EE2729}"/>
    <cellStyle name="Comma 2 6 2 2 2 4" xfId="13543" xr:uid="{21B741A7-64D5-47D5-AE61-E86BAD648B53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3" xfId="15252" xr:uid="{92D92484-572E-4A1B-9007-1AC5EE3E8B6E}"/>
    <cellStyle name="Comma 2 6 2 2 4" xfId="6838" xr:uid="{88067176-C8EB-4097-B9EC-369159030FF4}"/>
    <cellStyle name="Comma 2 6 2 2 4 2" xfId="18066" xr:uid="{B1B73368-D084-46F3-A538-D00F4480D9EF}"/>
    <cellStyle name="Comma 2 6 2 2 5" xfId="12463" xr:uid="{FE9FED55-0F9F-4662-BC60-CC005E55783E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3" xfId="15794" xr:uid="{2A3BA153-FB26-495B-98B0-1441017C7C0D}"/>
    <cellStyle name="Comma 2 6 2 3 3" xfId="7380" xr:uid="{36EAFD0A-BFD1-4A8F-BDAD-4A44F1E808FA}"/>
    <cellStyle name="Comma 2 6 2 3 3 2" xfId="18608" xr:uid="{CAC8483E-B6FD-45CE-83CD-BE03F09D353F}"/>
    <cellStyle name="Comma 2 6 2 3 4" xfId="13005" xr:uid="{DB1536B4-1BFC-457D-8DBC-C3FBFBE17F64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3" xfId="14714" xr:uid="{54481DC3-4BFE-48B1-B7CC-B4BBC6EC72F2}"/>
    <cellStyle name="Comma 2 6 2 5" xfId="6300" xr:uid="{19082D9F-413E-478D-BD4D-66437708FD32}"/>
    <cellStyle name="Comma 2 6 2 5 2" xfId="17528" xr:uid="{A7EE927C-6CFF-4E72-80AC-019DD0F0538A}"/>
    <cellStyle name="Comma 2 6 2 6" xfId="11925" xr:uid="{04CC2575-B049-43FB-A14A-F65DAE270186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3" xfId="16065" xr:uid="{772B8000-D63C-47BE-B236-98CA8FB0B736}"/>
    <cellStyle name="Comma 2 6 3 2 3" xfId="7651" xr:uid="{17FDF4A0-3678-4174-B8FE-4627012C751B}"/>
    <cellStyle name="Comma 2 6 3 2 3 2" xfId="18879" xr:uid="{A305E235-AD9D-45D5-BBFB-819B9E9BA98A}"/>
    <cellStyle name="Comma 2 6 3 2 4" xfId="13276" xr:uid="{309D6E1B-04E1-4216-AD90-7602393AA0C1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3" xfId="14985" xr:uid="{6112F4D9-001F-4F5D-B467-5EC80559A931}"/>
    <cellStyle name="Comma 2 6 3 4" xfId="6571" xr:uid="{207F952F-F66C-4C4D-B496-7A1C20B7D3E8}"/>
    <cellStyle name="Comma 2 6 3 4 2" xfId="17799" xr:uid="{49CE54D0-3660-41E2-8B25-05D221972547}"/>
    <cellStyle name="Comma 2 6 3 5" xfId="12196" xr:uid="{26951EB6-1037-45AB-B02B-85AC93270F1F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3" xfId="15527" xr:uid="{8947E17E-C136-45AB-9D48-A9D72D409405}"/>
    <cellStyle name="Comma 2 6 4 3" xfId="7113" xr:uid="{D04D5CC6-C9AA-48DC-8159-A7CA94FB2AA9}"/>
    <cellStyle name="Comma 2 6 4 3 2" xfId="18341" xr:uid="{C85806C3-890E-4E0A-8F9F-122FFF7BCE2E}"/>
    <cellStyle name="Comma 2 6 4 4" xfId="12738" xr:uid="{7DD8286A-5E35-4059-8F1E-4AF7CE76E19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3" xfId="16608" xr:uid="{A83860BB-7021-48F7-9A27-EA3911998119}"/>
    <cellStyle name="Comma 2 6 5 3" xfId="8194" xr:uid="{00ABDB10-0591-4F22-BA5D-08C6217F60FF}"/>
    <cellStyle name="Comma 2 6 5 3 2" xfId="19422" xr:uid="{7EE3B85E-2A41-4326-8D0D-9EDC648D9F62}"/>
    <cellStyle name="Comma 2 6 5 4" xfId="13819" xr:uid="{ADDC5425-410A-4226-89E1-58E7C066866E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3" xfId="14447" xr:uid="{883AD3A3-757E-410C-82CB-56C441DBB9F9}"/>
    <cellStyle name="Comma 2 6 6 3" xfId="6033" xr:uid="{C2E46799-82CB-436A-B843-D741B3F6BEC5}"/>
    <cellStyle name="Comma 2 6 6 3 2" xfId="17261" xr:uid="{E7CC97BA-47A8-41C3-97A9-E8E2EEC99848}"/>
    <cellStyle name="Comma 2 6 6 4" xfId="11658" xr:uid="{21868AD5-67A8-41CB-9584-B4211CE88EEE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3" xfId="14171" xr:uid="{1149353B-6C4F-4CE1-B917-809B5F502200}"/>
    <cellStyle name="Comma 2 6 8" xfId="5758" xr:uid="{B43B576B-5B20-462F-85EE-7EE9ED92CE7A}"/>
    <cellStyle name="Comma 2 6 8 2" xfId="16986" xr:uid="{6112ECB0-07D7-48BB-AE56-5098F9CD0FA0}"/>
    <cellStyle name="Comma 2 6 9" xfId="11382" xr:uid="{683D6CD5-3159-413A-B109-4A02839904BD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3" xfId="16201" xr:uid="{B44C7B08-4C4E-475D-A0B9-C431AAF594B2}"/>
    <cellStyle name="Comma 2 7 2 2 3" xfId="7787" xr:uid="{02E5D90B-F0B5-4353-92B7-D0DBAF7A6523}"/>
    <cellStyle name="Comma 2 7 2 2 3 2" xfId="19015" xr:uid="{9AF82D35-22E0-4A0E-A075-F6FEC907E441}"/>
    <cellStyle name="Comma 2 7 2 2 4" xfId="13412" xr:uid="{FA13D629-CCE1-42C6-96F3-713C135D7766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3" xfId="15121" xr:uid="{D9405AD2-BD97-4B60-8EC2-07AF50721DAF}"/>
    <cellStyle name="Comma 2 7 2 4" xfId="6707" xr:uid="{0E52B1BF-3434-47AB-82A5-597C6E916871}"/>
    <cellStyle name="Comma 2 7 2 4 2" xfId="17935" xr:uid="{A2E94316-6EBC-4DC6-89FB-8E8CB50BFD54}"/>
    <cellStyle name="Comma 2 7 2 5" xfId="12332" xr:uid="{85325D42-BBE4-4128-BF32-7979D6B3C713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3" xfId="15663" xr:uid="{F6C9208F-107B-48AF-972F-C00A31BB567C}"/>
    <cellStyle name="Comma 2 7 3 3" xfId="7249" xr:uid="{9E15A626-1B9C-4690-8AE3-447687F2F905}"/>
    <cellStyle name="Comma 2 7 3 3 2" xfId="18477" xr:uid="{C38188D6-F96D-4894-A746-A78D46F497B4}"/>
    <cellStyle name="Comma 2 7 3 4" xfId="12874" xr:uid="{E49FF451-1428-4C34-A144-26587A9C8F55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3" xfId="14583" xr:uid="{2B77065A-CC89-402D-9E09-E3603BB7949C}"/>
    <cellStyle name="Comma 2 7 5" xfId="6169" xr:uid="{7B2C6AB3-41E6-4523-ABBD-E9FEE7F7E06C}"/>
    <cellStyle name="Comma 2 7 5 2" xfId="17397" xr:uid="{0BCA54AA-142C-40FA-9301-557531B7936B}"/>
    <cellStyle name="Comma 2 7 6" xfId="11794" xr:uid="{B497E75B-096D-456C-A880-8235186EE2E3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3" xfId="16467" xr:uid="{1B03D94D-D3E0-405A-BCF5-32CB8BEE7A00}"/>
    <cellStyle name="Comma 2 8 2 2 3" xfId="8053" xr:uid="{D051A94E-F901-4781-ACF4-D39B09CD218E}"/>
    <cellStyle name="Comma 2 8 2 2 3 2" xfId="19281" xr:uid="{5FF297F5-5941-430D-833C-0C5CC756A1B0}"/>
    <cellStyle name="Comma 2 8 2 2 4" xfId="13678" xr:uid="{DF39E121-6655-4FE8-B749-C7276A6D74F1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3" xfId="15387" xr:uid="{6362F419-8147-441D-BE64-D20BA7896692}"/>
    <cellStyle name="Comma 2 8 2 4" xfId="6973" xr:uid="{7AF2E49C-737A-4BE2-A932-93DD074A9826}"/>
    <cellStyle name="Comma 2 8 2 4 2" xfId="18201" xr:uid="{A657F382-47CC-4C62-8988-5EA7BBACA45E}"/>
    <cellStyle name="Comma 2 8 2 5" xfId="12598" xr:uid="{DC86A45F-08A0-4A40-9694-967A10DFEDB6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3" xfId="15929" xr:uid="{7812A7C4-2E26-414B-9D6C-085D77A714EF}"/>
    <cellStyle name="Comma 2 8 3 3" xfId="7515" xr:uid="{66A41DDE-EA06-4AA7-B67C-BDB46D48463F}"/>
    <cellStyle name="Comma 2 8 3 3 2" xfId="18743" xr:uid="{5C5C3EB9-7D0A-4DB4-ADA5-8E9A6BD89E6C}"/>
    <cellStyle name="Comma 2 8 3 4" xfId="13140" xr:uid="{498F780D-73CC-4406-A78C-8248B75915B8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3" xfId="14849" xr:uid="{F7F1B493-84B2-407F-BEE9-C0DB1F147B35}"/>
    <cellStyle name="Comma 2 8 5" xfId="6435" xr:uid="{3EE3A6FE-AF7C-401E-8F0A-ABE7DC79077A}"/>
    <cellStyle name="Comma 2 8 5 2" xfId="17663" xr:uid="{2E099FFB-17AF-4567-9E5F-37985C3AAAF9}"/>
    <cellStyle name="Comma 2 8 6" xfId="12060" xr:uid="{4E31A100-D200-44A8-9EF8-E2333C70FF53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3" xfId="16469" xr:uid="{E8A6D785-4714-4F0C-A7DE-64042149937A}"/>
    <cellStyle name="Comma 2 9 2 2 3" xfId="8055" xr:uid="{A85641EB-B3E7-469B-9F34-4AC85E754758}"/>
    <cellStyle name="Comma 2 9 2 2 3 2" xfId="19283" xr:uid="{208D0679-9C0C-48FB-9B6D-7C47A359C0A0}"/>
    <cellStyle name="Comma 2 9 2 2 4" xfId="13680" xr:uid="{24177A16-6CF3-476F-97EA-2A82EEA001A0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3" xfId="15389" xr:uid="{0DC32516-374A-40BE-B0A4-B1EAFF6206B8}"/>
    <cellStyle name="Comma 2 9 2 4" xfId="6975" xr:uid="{39FBEA76-6712-4DBC-BA3F-3E7B793D3255}"/>
    <cellStyle name="Comma 2 9 2 4 2" xfId="18203" xr:uid="{253EFC64-D30E-43F3-9CC1-CCAE134EA948}"/>
    <cellStyle name="Comma 2 9 2 5" xfId="12600" xr:uid="{4100621C-263A-4EDD-8580-250A3906C610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3" xfId="15931" xr:uid="{73C4A9CA-B4C6-4198-BDCB-78369ECE1A40}"/>
    <cellStyle name="Comma 2 9 3 3" xfId="7517" xr:uid="{3965A163-F6EE-4EF8-B305-8DBB8502B517}"/>
    <cellStyle name="Comma 2 9 3 3 2" xfId="18745" xr:uid="{288069B7-46C3-4BE6-A0AC-8FEF8640C757}"/>
    <cellStyle name="Comma 2 9 3 4" xfId="13142" xr:uid="{EF6644CA-3654-402C-AE64-955AECAB917A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3" xfId="14851" xr:uid="{5ED3697B-19E5-4B6E-AFE9-B91D6832808C}"/>
    <cellStyle name="Comma 2 9 5" xfId="6437" xr:uid="{1F8DB7FD-3C38-4159-A5FB-79614B709F71}"/>
    <cellStyle name="Comma 2 9 5 2" xfId="17665" xr:uid="{678C631E-0965-4EB3-98DD-26464A4B97C4}"/>
    <cellStyle name="Comma 2 9 6" xfId="12062" xr:uid="{71CB911F-5A50-482E-82E9-06C3BE701167}"/>
    <cellStyle name="Comma 20" xfId="11" xr:uid="{00000000-0005-0000-0000-00009F040000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3" xfId="16209" xr:uid="{066E7437-50A4-4954-9D59-E3B3AB1252CA}"/>
    <cellStyle name="Comma 20 2 2 2 3" xfId="7795" xr:uid="{5A60AD9B-30E3-41B8-A057-0AE7E2DD76E9}"/>
    <cellStyle name="Comma 20 2 2 2 3 2" xfId="19023" xr:uid="{C364BBA3-BD72-4C6D-8BA3-56B9E598765B}"/>
    <cellStyle name="Comma 20 2 2 2 4" xfId="13420" xr:uid="{5A641816-8815-4409-8DA4-CAFA5A872F2C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3" xfId="15129" xr:uid="{E0E12913-6251-4F66-91BA-5D44F642E658}"/>
    <cellStyle name="Comma 20 2 2 4" xfId="6715" xr:uid="{03EA2ECD-1858-45CC-A1C7-339FCD92962F}"/>
    <cellStyle name="Comma 20 2 2 4 2" xfId="17943" xr:uid="{2112EB81-C45A-48BF-B5E8-40A61A1211D2}"/>
    <cellStyle name="Comma 20 2 2 5" xfId="12340" xr:uid="{21924879-ED5A-476B-9AAF-AD2532EB9255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3" xfId="15671" xr:uid="{26C88FDE-57B8-4E82-AED1-5A4E7E909EE4}"/>
    <cellStyle name="Comma 20 2 3 3" xfId="7257" xr:uid="{B1314609-F78E-4DFF-BCF4-DF7847E9465A}"/>
    <cellStyle name="Comma 20 2 3 3 2" xfId="18485" xr:uid="{1AB62EDB-665C-4E18-8D5D-CF7892FAD2C5}"/>
    <cellStyle name="Comma 20 2 3 4" xfId="12882" xr:uid="{2669257F-0F25-45F4-AB4D-47634F1FA41F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3" xfId="14591" xr:uid="{D94807CB-C8E9-4111-9A99-0ABBC7B46BC8}"/>
    <cellStyle name="Comma 20 2 5" xfId="6177" xr:uid="{B7E46ADE-DCAE-4399-97C2-4CC3A54EBB14}"/>
    <cellStyle name="Comma 20 2 5 2" xfId="17405" xr:uid="{BE4D5D61-ECAE-4B3B-8082-962A9F9E6D22}"/>
    <cellStyle name="Comma 20 2 6" xfId="11802" xr:uid="{DF139C8E-F0FF-4631-AAAC-71B36A5FEF8C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3" xfId="15942" xr:uid="{27884DB1-B8F1-4DA3-9580-C7BE456B9DCA}"/>
    <cellStyle name="Comma 20 3 2 3" xfId="7528" xr:uid="{A7F7DA78-C598-4C09-AFA9-5A913EC926A3}"/>
    <cellStyle name="Comma 20 3 2 3 2" xfId="18756" xr:uid="{A7D4B808-F6F1-4F38-BF11-413C09FF811F}"/>
    <cellStyle name="Comma 20 3 2 4" xfId="13153" xr:uid="{107F2271-4FCD-41E5-9527-9E76A5AC64F7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3" xfId="14862" xr:uid="{5EC7D19B-9AE4-4BB6-B05A-D62072AEB962}"/>
    <cellStyle name="Comma 20 3 4" xfId="6448" xr:uid="{3F1AB32E-604A-47B4-9B62-4BB72F23BEAF}"/>
    <cellStyle name="Comma 20 3 4 2" xfId="17676" xr:uid="{D7F37059-4371-44C7-81ED-1A7F5509843D}"/>
    <cellStyle name="Comma 20 3 5" xfId="12073" xr:uid="{9488C03A-2FA2-4CCF-87A6-1E6C5DAFDAE4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3" xfId="15404" xr:uid="{E9DFD62C-F2D4-4E61-A289-7576A333A7A4}"/>
    <cellStyle name="Comma 20 4 3" xfId="6990" xr:uid="{49CD6287-804C-4262-8122-28B70A86535C}"/>
    <cellStyle name="Comma 20 4 3 2" xfId="18218" xr:uid="{49E4BAF8-641D-4CC1-865F-C63A4B565968}"/>
    <cellStyle name="Comma 20 4 4" xfId="12615" xr:uid="{205545E3-4930-46BA-B1AB-F26A7C936D9E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3" xfId="16485" xr:uid="{AFC48E56-3066-4948-A1FA-968CD6F81512}"/>
    <cellStyle name="Comma 20 5 3" xfId="8071" xr:uid="{F013AE42-5F25-489E-907E-ABF06DBBF1B6}"/>
    <cellStyle name="Comma 20 5 3 2" xfId="19299" xr:uid="{921EF3E0-2E8B-4FD5-8C29-EF05C5FE264D}"/>
    <cellStyle name="Comma 20 5 4" xfId="13696" xr:uid="{845F039B-EE3D-4466-88FF-E2B419B77427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3" xfId="14324" xr:uid="{71FDB2A8-5FBD-4DAE-ABF4-26C58C3799FD}"/>
    <cellStyle name="Comma 20 6 3" xfId="5910" xr:uid="{75445CFC-D795-41AC-B1A6-CD530A6A8B02}"/>
    <cellStyle name="Comma 20 6 3 2" xfId="17138" xr:uid="{5FBDDE45-D0BE-4020-9672-1165A13EDC54}"/>
    <cellStyle name="Comma 20 6 4" xfId="11535" xr:uid="{4D81F1BD-C8AB-4F5E-823C-9472E59B0834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3" xfId="14048" xr:uid="{93B8CEA9-3D89-4E73-9B07-6AB0780C35FF}"/>
    <cellStyle name="Comma 20 8" xfId="5635" xr:uid="{3617DD45-03C3-4615-9AD9-00CEFAA37C37}"/>
    <cellStyle name="Comma 20 8 2" xfId="16863" xr:uid="{E911C0DB-42A0-455B-BABE-10550367F880}"/>
    <cellStyle name="Comma 20 9" xfId="11259" xr:uid="{CCE46EBC-A2FC-4E1B-BAC3-89441D6979EE}"/>
    <cellStyle name="Comma 21" xfId="281" xr:uid="{00000000-0005-0000-0000-0000A9040000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3" xfId="16462" xr:uid="{06BA7800-B89F-4247-8F9E-5462CA91450A}"/>
    <cellStyle name="Comma 21 2 2 2 3" xfId="8048" xr:uid="{6F9274AF-8AF8-40F4-AD26-D4E196528475}"/>
    <cellStyle name="Comma 21 2 2 2 3 2" xfId="19276" xr:uid="{0C99619D-6B99-4948-AC16-6E2A83C89C27}"/>
    <cellStyle name="Comma 21 2 2 2 4" xfId="13673" xr:uid="{C1992061-33F6-4957-8947-1E0459636976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3" xfId="15382" xr:uid="{5456479B-5A29-4B43-BB23-0F34682FBA1B}"/>
    <cellStyle name="Comma 21 2 2 4" xfId="6968" xr:uid="{48E911A6-25D5-4193-9078-2177A4C93C8B}"/>
    <cellStyle name="Comma 21 2 2 4 2" xfId="18196" xr:uid="{C099E46A-C75C-4845-9DAB-0BB7672CCB3E}"/>
    <cellStyle name="Comma 21 2 2 5" xfId="12593" xr:uid="{8E07BF07-8DF3-415A-87A0-4ED19192ECB3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3" xfId="15924" xr:uid="{9DF9C21D-AB17-48D3-ADF3-CFDF63CE9480}"/>
    <cellStyle name="Comma 21 2 3 3" xfId="7510" xr:uid="{323CDF59-0FF2-40A3-A32A-7DCDFB7AB8A9}"/>
    <cellStyle name="Comma 21 2 3 3 2" xfId="18738" xr:uid="{4C8470F4-579F-4135-88F8-3BF2C097472B}"/>
    <cellStyle name="Comma 21 2 3 4" xfId="13135" xr:uid="{945B9607-BA53-433A-AD4F-CB7672D1288D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3" xfId="14844" xr:uid="{1A012708-C31E-4174-A6C5-A584D6F79DFB}"/>
    <cellStyle name="Comma 21 2 5" xfId="6430" xr:uid="{08463685-FECF-47F5-98C2-0C60E2C9FA75}"/>
    <cellStyle name="Comma 21 2 5 2" xfId="17658" xr:uid="{37041576-5040-4E89-9626-8635C68187C5}"/>
    <cellStyle name="Comma 21 2 6" xfId="12055" xr:uid="{A94716C3-F9DC-4AC0-96C6-E237EF87CE5B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3" xfId="16195" xr:uid="{BE86F8DF-2A2E-4764-8690-D63B2454B17A}"/>
    <cellStyle name="Comma 21 3 2 3" xfId="7781" xr:uid="{7D698AEF-EE29-4626-A533-8A38326421A5}"/>
    <cellStyle name="Comma 21 3 2 3 2" xfId="19009" xr:uid="{8ED680D6-DBE1-4088-8167-EEF6EC69F203}"/>
    <cellStyle name="Comma 21 3 2 4" xfId="13406" xr:uid="{9C4ED8E9-B44F-45E7-9041-2B5F57B5A057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3" xfId="15115" xr:uid="{19A7DCB9-6844-4F1C-BEA8-3AD37235BE00}"/>
    <cellStyle name="Comma 21 3 4" xfId="6701" xr:uid="{83FAF8FD-2FA8-4CD1-9353-B4B5153D5378}"/>
    <cellStyle name="Comma 21 3 4 2" xfId="17929" xr:uid="{E8B034B2-2388-444C-9096-020B76551247}"/>
    <cellStyle name="Comma 21 3 5" xfId="12326" xr:uid="{4BF4A224-C5AF-4A3B-8DD5-ED99D72CED09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3" xfId="15657" xr:uid="{8D009F09-C6D6-4F4B-BA59-808B6A2E6674}"/>
    <cellStyle name="Comma 21 4 3" xfId="7243" xr:uid="{97D438FE-2A2D-42D3-83D1-255995C22EA3}"/>
    <cellStyle name="Comma 21 4 3 2" xfId="18471" xr:uid="{48C9B7E8-1FCA-4D8D-8D99-0B76C1D4C3C0}"/>
    <cellStyle name="Comma 21 4 4" xfId="12868" xr:uid="{44149ED6-DA3D-4317-B575-2142C9B34830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3" xfId="16738" xr:uid="{E942A136-7D11-402D-B708-08E1E638CD6F}"/>
    <cellStyle name="Comma 21 5 3" xfId="8324" xr:uid="{522815E2-EE9A-430C-BB60-16C3F4B0E828}"/>
    <cellStyle name="Comma 21 5 3 2" xfId="19552" xr:uid="{3D17CC2C-5022-4977-9CCA-5AC6D069D944}"/>
    <cellStyle name="Comma 21 5 4" xfId="13949" xr:uid="{5EBD3C37-169E-448A-894B-BC5AFE9FAEF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3" xfId="14577" xr:uid="{1564E6D8-3589-460D-A9FB-67CDBFE0546C}"/>
    <cellStyle name="Comma 21 6 3" xfId="6163" xr:uid="{B42715FF-68EB-4E03-9A18-19D8C82A851C}"/>
    <cellStyle name="Comma 21 6 3 2" xfId="17391" xr:uid="{70062B95-6487-4B32-B055-57A2FD4AB567}"/>
    <cellStyle name="Comma 21 6 4" xfId="11788" xr:uid="{2CEEA277-1575-45DB-9777-FF992DD15392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3" xfId="14301" xr:uid="{02EF049C-B74A-49E1-896C-641C8430C56A}"/>
    <cellStyle name="Comma 21 8" xfId="5888" xr:uid="{E920A25E-3A17-41DE-9585-504E7F0CEFCA}"/>
    <cellStyle name="Comma 21 8 2" xfId="17116" xr:uid="{94DFCE2F-A0CC-47A3-AF3F-4F146475FC94}"/>
    <cellStyle name="Comma 21 9" xfId="11512" xr:uid="{5DE2CC29-EDCA-4C1F-87E8-8134F2AF3B8E}"/>
    <cellStyle name="Comma 22" xfId="283" xr:uid="{00000000-0005-0000-0000-0000B3040000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3" xfId="16463" xr:uid="{A60E261F-903F-45CF-965D-A500E7243171}"/>
    <cellStyle name="Comma 22 2 2 2 3" xfId="8049" xr:uid="{6FB5F1F7-CC12-4A6B-A6A8-D0F0A62295AC}"/>
    <cellStyle name="Comma 22 2 2 2 3 2" xfId="19277" xr:uid="{E6740C5E-89B3-4DE8-9F73-28AEBA3C040C}"/>
    <cellStyle name="Comma 22 2 2 2 4" xfId="13674" xr:uid="{EA1FA71E-4E88-418C-B2AB-F98E3DC5059C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3" xfId="15383" xr:uid="{09D00300-2DAA-4643-A9BE-C9C4BB0A9026}"/>
    <cellStyle name="Comma 22 2 2 4" xfId="6969" xr:uid="{5F14440F-F85B-4560-9344-0DB069813635}"/>
    <cellStyle name="Comma 22 2 2 4 2" xfId="18197" xr:uid="{1BB4AF6E-2C18-4697-AD45-9E5204F6ED12}"/>
    <cellStyle name="Comma 22 2 2 5" xfId="12594" xr:uid="{6C115CF6-22EB-4FA1-B6A0-4093C0EFC7C4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3" xfId="15925" xr:uid="{AE687F0B-9E62-43D8-8CE0-66CC9B322B3C}"/>
    <cellStyle name="Comma 22 2 3 3" xfId="7511" xr:uid="{B971F898-533A-4E59-A0FB-EDB3ED763BD2}"/>
    <cellStyle name="Comma 22 2 3 3 2" xfId="18739" xr:uid="{C6F8B2F2-0139-450E-8F4A-AD5DCA00E614}"/>
    <cellStyle name="Comma 22 2 3 4" xfId="13136" xr:uid="{C42825FE-CD97-4F57-BB4A-5E744B82A568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3" xfId="14845" xr:uid="{C12DFE25-2D87-4B3C-BB6F-67D4CE7A3F62}"/>
    <cellStyle name="Comma 22 2 5" xfId="6431" xr:uid="{7A3E8CBA-DBA0-4429-84BC-640632CA4831}"/>
    <cellStyle name="Comma 22 2 5 2" xfId="17659" xr:uid="{8CCADD3C-9F82-447D-B901-90CCBC9F9DF4}"/>
    <cellStyle name="Comma 22 2 6" xfId="12056" xr:uid="{7D1EC28A-4A7D-44FB-8321-4F04992AAF52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3" xfId="16196" xr:uid="{B46CA18D-B90C-409C-917D-C878D91EE5B8}"/>
    <cellStyle name="Comma 22 3 2 3" xfId="7782" xr:uid="{ED69EF7A-FE26-4E1B-969F-08FD329E1CC6}"/>
    <cellStyle name="Comma 22 3 2 3 2" xfId="19010" xr:uid="{78A4940D-793D-4691-837E-EB020E732E5F}"/>
    <cellStyle name="Comma 22 3 2 4" xfId="13407" xr:uid="{FBC62973-F1FD-43AA-BC98-9C0EE168DFF5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3" xfId="15116" xr:uid="{794E9D65-6200-4A72-9F66-9B1181C28C86}"/>
    <cellStyle name="Comma 22 3 4" xfId="6702" xr:uid="{E071D002-A4B6-47A8-B884-8D4CC8B0565F}"/>
    <cellStyle name="Comma 22 3 4 2" xfId="17930" xr:uid="{8B863D2C-DE8C-423B-A5B1-4D3C74207ABE}"/>
    <cellStyle name="Comma 22 3 5" xfId="12327" xr:uid="{F38600DB-BAEA-4E7A-939D-ECD663CBF3A1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3" xfId="15658" xr:uid="{010776C9-5884-4697-BC46-3E7C3C21DDF6}"/>
    <cellStyle name="Comma 22 4 3" xfId="7244" xr:uid="{08585D4A-2E27-4209-9CA8-6452D89F5436}"/>
    <cellStyle name="Comma 22 4 3 2" xfId="18472" xr:uid="{CCE8D43D-B4E4-4AA4-88BE-8736617B5158}"/>
    <cellStyle name="Comma 22 4 4" xfId="12869" xr:uid="{F3FC9E5A-0778-4D4E-A840-0F85A3D48E52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3" xfId="16739" xr:uid="{6BBF4BB0-B549-4E68-8EA0-4E2A0439EF9C}"/>
    <cellStyle name="Comma 22 5 3" xfId="8325" xr:uid="{FAB1CAAD-B17A-40CC-95FF-7B05E22AAF24}"/>
    <cellStyle name="Comma 22 5 3 2" xfId="19553" xr:uid="{2AD521F7-154F-425E-BBA4-4E4B51D91686}"/>
    <cellStyle name="Comma 22 5 4" xfId="13950" xr:uid="{036420AC-B222-4338-AFF9-79C93DA81FCC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3" xfId="14578" xr:uid="{8BFFC2BA-F5C0-405F-BC5E-2D7A6FF8F46C}"/>
    <cellStyle name="Comma 22 6 3" xfId="6164" xr:uid="{55560988-0A5E-4AD1-95DF-61D2D1C26B01}"/>
    <cellStyle name="Comma 22 6 3 2" xfId="17392" xr:uid="{C096D19F-E55B-4791-94DB-9974466FEDA4}"/>
    <cellStyle name="Comma 22 6 4" xfId="11789" xr:uid="{BF7C8EDC-443D-49E3-A40A-BE7766F300C7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3" xfId="14302" xr:uid="{0B41EED2-91D1-419E-956F-5665E07B452D}"/>
    <cellStyle name="Comma 22 8" xfId="5889" xr:uid="{520A3802-BA50-4F7E-B095-A9AB9C202554}"/>
    <cellStyle name="Comma 22 8 2" xfId="17117" xr:uid="{542755AE-A818-4DB2-9364-D15D72ACBAD6}"/>
    <cellStyle name="Comma 22 9" xfId="11514" xr:uid="{EA068141-BE54-41E6-AE28-E6A147BA5A31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3" xfId="16464" xr:uid="{8471E8E9-2778-4252-AD88-599745364278}"/>
    <cellStyle name="Comma 23 2 2 2 3" xfId="8050" xr:uid="{9DD97C72-9A21-4557-AB7C-F4E3DE51C244}"/>
    <cellStyle name="Comma 23 2 2 2 3 2" xfId="19278" xr:uid="{0BE83F53-A880-4BE3-826F-C42B037DFD3F}"/>
    <cellStyle name="Comma 23 2 2 2 4" xfId="13675" xr:uid="{25A508FA-DE82-4B96-B4E1-4631546CF5C9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3" xfId="15384" xr:uid="{5CF0AAE6-2FCD-4E87-B10E-A1731BE82855}"/>
    <cellStyle name="Comma 23 2 2 4" xfId="6970" xr:uid="{0F129A80-CEFD-4219-ADFC-17B687A3FDE2}"/>
    <cellStyle name="Comma 23 2 2 4 2" xfId="18198" xr:uid="{7FA98531-C2C4-46EE-803F-E405E3749431}"/>
    <cellStyle name="Comma 23 2 2 5" xfId="12595" xr:uid="{C111E820-44A7-4938-8E46-3F80DAD9ACB7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3" xfId="15926" xr:uid="{5D793C47-E7C9-47BB-AB73-9DFD5102E9EC}"/>
    <cellStyle name="Comma 23 2 3 3" xfId="7512" xr:uid="{848F6729-C802-4906-9B08-BA91D5AE6448}"/>
    <cellStyle name="Comma 23 2 3 3 2" xfId="18740" xr:uid="{1046CF83-8960-4E7B-B2F1-9D6325FE8B02}"/>
    <cellStyle name="Comma 23 2 3 4" xfId="13137" xr:uid="{940FB439-669B-449D-97E3-39220CB6404B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3" xfId="14846" xr:uid="{3044237A-BB77-4A06-A9A0-166F077D5C28}"/>
    <cellStyle name="Comma 23 2 5" xfId="6432" xr:uid="{458B3FDA-C9B4-4349-BD1F-5BB460916376}"/>
    <cellStyle name="Comma 23 2 5 2" xfId="17660" xr:uid="{0EFC8A42-088B-48D0-B006-BB1456B663BA}"/>
    <cellStyle name="Comma 23 2 6" xfId="12057" xr:uid="{8B6E12D9-737A-466E-95B5-28922F83FC0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3" xfId="16197" xr:uid="{B600B83D-EEEC-472E-AE08-30B7B54FD5F6}"/>
    <cellStyle name="Comma 23 3 2 3" xfId="7783" xr:uid="{7FAA7563-3BD8-4A4A-8F7C-14A3338B95BA}"/>
    <cellStyle name="Comma 23 3 2 3 2" xfId="19011" xr:uid="{0FE20AF2-15C2-451D-9ED9-E0E214F9332A}"/>
    <cellStyle name="Comma 23 3 2 4" xfId="13408" xr:uid="{811CC400-AE92-4D98-B45A-06E45A2ABEAB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3" xfId="15117" xr:uid="{D8440AD0-C82F-4E99-B71B-1E8130A5B519}"/>
    <cellStyle name="Comma 23 3 4" xfId="6703" xr:uid="{016AACD1-1681-4D44-B453-B66DE12102EE}"/>
    <cellStyle name="Comma 23 3 4 2" xfId="17931" xr:uid="{48766847-91BC-49FE-A834-57D7F7931237}"/>
    <cellStyle name="Comma 23 3 5" xfId="12328" xr:uid="{86E5F6EE-84E0-43D8-95CC-D761F8388BF4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3" xfId="15659" xr:uid="{450019D5-89AB-4427-BA8D-A5E14629857D}"/>
    <cellStyle name="Comma 23 4 3" xfId="7245" xr:uid="{954D8887-F49D-4B7D-B12F-AFB0040900D5}"/>
    <cellStyle name="Comma 23 4 3 2" xfId="18473" xr:uid="{147EE49D-3437-4F3D-BF98-FAB62F3608F5}"/>
    <cellStyle name="Comma 23 4 4" xfId="12870" xr:uid="{3BD84DEF-2610-4E42-BAF7-A8D1C9832C0C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3" xfId="16740" xr:uid="{BE361A10-74AC-4A76-A723-0E17460604B6}"/>
    <cellStyle name="Comma 23 5 3" xfId="8326" xr:uid="{32983068-309F-4CCF-B685-7CEAF463E271}"/>
    <cellStyle name="Comma 23 5 3 2" xfId="19554" xr:uid="{6D0BAC40-5A2C-4783-9E66-B72EBF71AEA8}"/>
    <cellStyle name="Comma 23 5 4" xfId="13951" xr:uid="{1141D812-235D-4654-AC24-CBF0779D65BD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3" xfId="14579" xr:uid="{97B5D034-4A61-45B2-A0A7-4869E6335B75}"/>
    <cellStyle name="Comma 23 6 3" xfId="6165" xr:uid="{E29939A1-12B5-42E5-A742-668D4A32E9B3}"/>
    <cellStyle name="Comma 23 6 3 2" xfId="17393" xr:uid="{AAC8C75C-A069-4290-9BDB-7347EFD9FEAA}"/>
    <cellStyle name="Comma 23 6 4" xfId="11790" xr:uid="{53CB69D2-FBEF-49F4-89FF-13385E99C9E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3" xfId="14303" xr:uid="{B1B5ED5D-987C-4177-AFB5-E2B5A49FA76F}"/>
    <cellStyle name="Comma 24" xfId="288" xr:uid="{00000000-0005-0000-0000-0000C7040000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3" xfId="16465" xr:uid="{EA17B2A8-6B46-4456-810F-3DC6F737B094}"/>
    <cellStyle name="Comma 24 2 2 2 3" xfId="8051" xr:uid="{D102E9B7-23C9-4FC2-8FE7-22C1FBB8DE49}"/>
    <cellStyle name="Comma 24 2 2 2 3 2" xfId="19279" xr:uid="{972E5D0A-29B9-43B3-AB99-9BC412C0B759}"/>
    <cellStyle name="Comma 24 2 2 2 4" xfId="13676" xr:uid="{F83DE11A-5048-4B31-88BB-41AD49CC3115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3" xfId="15385" xr:uid="{C78C1F2B-BD6E-4444-AC94-2904CEA806E0}"/>
    <cellStyle name="Comma 24 2 2 4" xfId="6971" xr:uid="{9AA04883-CD89-4C23-9282-7813B4B6993B}"/>
    <cellStyle name="Comma 24 2 2 4 2" xfId="18199" xr:uid="{28033201-C186-4871-B1C5-2CDE2B14D5A7}"/>
    <cellStyle name="Comma 24 2 2 5" xfId="12596" xr:uid="{D285222C-D40D-4C70-84B6-B0629F8E6EE3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3" xfId="15927" xr:uid="{0CC891DD-0124-408E-A550-91EC55330546}"/>
    <cellStyle name="Comma 24 2 3 3" xfId="7513" xr:uid="{0415470B-8C05-46D6-ADEC-0826A0F8119E}"/>
    <cellStyle name="Comma 24 2 3 3 2" xfId="18741" xr:uid="{0E87E6A8-D8B2-448B-B5ED-D5A17D3EBBF7}"/>
    <cellStyle name="Comma 24 2 3 4" xfId="13138" xr:uid="{C0596C86-D309-40E4-9F78-76581CB96801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3" xfId="14847" xr:uid="{B36F35B2-D6EE-4E5C-9CAA-2738CDE2BBA1}"/>
    <cellStyle name="Comma 24 2 5" xfId="6433" xr:uid="{FFCA0D58-ABA0-4308-B0A8-7D2DB67D566A}"/>
    <cellStyle name="Comma 24 2 5 2" xfId="17661" xr:uid="{5FDB5D21-79D6-43B0-9796-5789AD677BD0}"/>
    <cellStyle name="Comma 24 2 6" xfId="12058" xr:uid="{F9FD9342-B002-4802-9B59-FEE92BFDCC1D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3" xfId="16198" xr:uid="{200CDA28-420D-41B9-80DF-95C7F0437F75}"/>
    <cellStyle name="Comma 24 3 2 3" xfId="7784" xr:uid="{F5827EED-6A66-44B1-B2E4-9D720A71BB5B}"/>
    <cellStyle name="Comma 24 3 2 3 2" xfId="19012" xr:uid="{FFB275D1-0D81-4348-BCBA-CA954E356043}"/>
    <cellStyle name="Comma 24 3 2 4" xfId="13409" xr:uid="{448D601E-2676-4BD4-9BE6-19486F442A09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3" xfId="15118" xr:uid="{C7EC6776-1A9E-4FD4-9B28-1135CECA9894}"/>
    <cellStyle name="Comma 24 3 4" xfId="6704" xr:uid="{91E71E18-79A4-42DA-A84E-1BB1AE5E1CE5}"/>
    <cellStyle name="Comma 24 3 4 2" xfId="17932" xr:uid="{E58A0212-80E0-43DC-AF18-ED703310AB70}"/>
    <cellStyle name="Comma 24 3 5" xfId="12329" xr:uid="{67D4674D-3828-4E88-AAEC-89BF00FCD87D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3" xfId="15660" xr:uid="{92A027F8-0C0A-45EB-B642-47CDD0D0AB38}"/>
    <cellStyle name="Comma 24 4 3" xfId="7246" xr:uid="{F8F83FF5-B1BD-433E-BB3F-08870329F027}"/>
    <cellStyle name="Comma 24 4 3 2" xfId="18474" xr:uid="{3FD8C6E3-B7B9-483A-9A78-04AA184823EE}"/>
    <cellStyle name="Comma 24 4 4" xfId="12871" xr:uid="{C70D9006-2FFB-4EB5-8DCF-7EA2E4CA6B91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3" xfId="16742" xr:uid="{E4F1A514-F512-46DA-99EF-DE41E8164AF9}"/>
    <cellStyle name="Comma 24 5 3" xfId="8328" xr:uid="{14483ADF-83CC-4918-AB36-7D7BC7AE102D}"/>
    <cellStyle name="Comma 24 5 3 2" xfId="19556" xr:uid="{E665887B-CA37-4C6E-8A5B-7C6045A3B2F6}"/>
    <cellStyle name="Comma 24 5 4" xfId="13953" xr:uid="{5CAA5778-A6CD-4CF5-AC88-33AC602A2E2D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3" xfId="14580" xr:uid="{A629E392-21E6-44E3-9413-8BDE9DC35E27}"/>
    <cellStyle name="Comma 24 6 3" xfId="6166" xr:uid="{63EC20A5-8097-4DB6-99AE-70E09C765382}"/>
    <cellStyle name="Comma 24 6 3 2" xfId="17394" xr:uid="{6EB11858-9EA7-4170-85A6-F3A73CA6418D}"/>
    <cellStyle name="Comma 24 6 4" xfId="11791" xr:uid="{3F692464-F84E-45B5-A4B4-E89AD1D0B469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3" xfId="14305" xr:uid="{D57589DE-FEBE-431F-B053-3C6BCE4CD8B4}"/>
    <cellStyle name="Comma 24 8" xfId="5891" xr:uid="{300A5665-9F52-4157-8B32-E0CA4FC66F92}"/>
    <cellStyle name="Comma 24 8 2" xfId="17119" xr:uid="{11D67D01-9E1E-4A12-B1C7-4191C215F9FD}"/>
    <cellStyle name="Comma 24 9" xfId="11516" xr:uid="{294B0FF6-7931-4B17-A69F-3766B215884D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3" xfId="16200" xr:uid="{AAB4A5A0-8532-4992-9769-2FA854F87907}"/>
    <cellStyle name="Comma 25 2 2 3" xfId="7786" xr:uid="{A58C9C26-B011-4A23-95DF-582BC9CD0BA6}"/>
    <cellStyle name="Comma 25 2 2 3 2" xfId="19014" xr:uid="{149791BB-9259-4262-8DC7-0E55FB1BB24A}"/>
    <cellStyle name="Comma 25 2 2 4" xfId="13411" xr:uid="{C2AC6989-2DAF-4BC5-BD3E-8153772A7360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3" xfId="15120" xr:uid="{A735D841-B687-4D5D-A4F2-4B60D32F2035}"/>
    <cellStyle name="Comma 25 2 4" xfId="6706" xr:uid="{858B4742-0A71-45F5-95B4-2E7BF052D26A}"/>
    <cellStyle name="Comma 25 2 4 2" xfId="17934" xr:uid="{E3170210-A766-4F24-9E7D-C3A299F7B77E}"/>
    <cellStyle name="Comma 25 2 5" xfId="12331" xr:uid="{5672FB93-A71C-47A2-B3A1-73859FF4DE3C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3" xfId="15662" xr:uid="{32A3D58B-C67F-422D-B323-90BAF839BE9F}"/>
    <cellStyle name="Comma 25 3 3" xfId="7248" xr:uid="{DC04433D-806F-4AF2-BB5A-91F33BE85CCB}"/>
    <cellStyle name="Comma 25 3 3 2" xfId="18476" xr:uid="{10414C65-195C-440A-AE43-CB7AE49FF8A7}"/>
    <cellStyle name="Comma 25 3 4" xfId="12873" xr:uid="{3ABAEF97-06CB-4B0A-ADB0-D602177DB45F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3" xfId="16476" xr:uid="{DB2EF3E3-0F34-421F-A36D-A3734BA1E6CC}"/>
    <cellStyle name="Comma 25 4 3" xfId="8062" xr:uid="{7293E8C3-C754-4F80-AE84-FC3EFCF7EABE}"/>
    <cellStyle name="Comma 25 4 3 2" xfId="19290" xr:uid="{33FC4FCF-5990-4D39-A4C4-EF8368077419}"/>
    <cellStyle name="Comma 25 4 4" xfId="13687" xr:uid="{955E58AA-A09F-4666-89E4-34B05848E1F2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3" xfId="14582" xr:uid="{00B37AC2-B429-429A-ADAA-561585F4D995}"/>
    <cellStyle name="Comma 25 5 3" xfId="6168" xr:uid="{CD092A03-0222-414F-8ADD-78E03672CB71}"/>
    <cellStyle name="Comma 25 5 3 2" xfId="17396" xr:uid="{3F5C5B1B-2512-4D50-8C9A-E6BB10D5DAE0}"/>
    <cellStyle name="Comma 25 5 4" xfId="11793" xr:uid="{3FC5E079-C760-43B5-ADC9-F5E404778D99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3" xfId="14314" xr:uid="{B872EFAD-7CF5-40C5-BC59-FCB1F2DB4476}"/>
    <cellStyle name="Comma 25 7" xfId="5900" xr:uid="{6BA8CC0F-831E-4D2A-98B5-77D7A868BF0A}"/>
    <cellStyle name="Comma 25 7 2" xfId="17128" xr:uid="{E17066C8-E44D-40A3-ADAB-FC53A2EC59E5}"/>
    <cellStyle name="Comma 25 8" xfId="11525" xr:uid="{FC865689-E186-47BB-81CB-B0C4123FFA5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3" xfId="16199" xr:uid="{86ADF732-88F4-4B76-8070-3A9231A3891B}"/>
    <cellStyle name="Comma 26 2 2 3" xfId="7785" xr:uid="{5072D749-8BDF-4292-9808-67D775D7912B}"/>
    <cellStyle name="Comma 26 2 2 3 2" xfId="19013" xr:uid="{5643EE04-A61C-4774-B25A-293618D8904B}"/>
    <cellStyle name="Comma 26 2 2 4" xfId="13410" xr:uid="{D085E4F8-CA2E-4E98-943D-AEBE2D3BE9C7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3" xfId="15119" xr:uid="{9F1FE49B-2DBD-4D58-8C78-1ACDF248D03E}"/>
    <cellStyle name="Comma 26 2 4" xfId="6705" xr:uid="{B11CD98C-87B9-47BD-BB03-3C1BCE7C761F}"/>
    <cellStyle name="Comma 26 2 4 2" xfId="17933" xr:uid="{4ED4560E-5190-41B5-B300-49466D34A4BF}"/>
    <cellStyle name="Comma 26 2 5" xfId="12330" xr:uid="{D0736E61-9CAA-4CD7-9507-AAA36E3439BA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3" xfId="15661" xr:uid="{B126DC58-A449-4E44-933C-671C84AD9AD6}"/>
    <cellStyle name="Comma 26 3 3" xfId="7247" xr:uid="{9126BDB0-7CF9-4D89-BCF0-62FCAC0C7E47}"/>
    <cellStyle name="Comma 26 3 3 2" xfId="18475" xr:uid="{EB052244-E768-4B2B-8B3F-932CE9171D45}"/>
    <cellStyle name="Comma 26 3 4" xfId="12872" xr:uid="{7F81656D-63D0-4638-8F1E-BAF69E1E3A3D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3" xfId="16746" xr:uid="{E968F37A-0E18-46A2-89F5-AA6C739E4322}"/>
    <cellStyle name="Comma 26 4 3" xfId="8332" xr:uid="{4EA6EAFD-6148-40FD-9DC7-EBC22A9C1A15}"/>
    <cellStyle name="Comma 26 4 3 2" xfId="19560" xr:uid="{8265AD10-69BF-4E61-B925-FDE2B7672B10}"/>
    <cellStyle name="Comma 26 4 4" xfId="13957" xr:uid="{0E568AB4-6834-4AAC-AC59-FF368E5F056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3" xfId="14581" xr:uid="{4C73C4F5-A7E8-49F6-A2BD-1E9E931C66B7}"/>
    <cellStyle name="Comma 26 5 3" xfId="6167" xr:uid="{6E753BED-D994-4551-8B4A-7F2ACBC2C10D}"/>
    <cellStyle name="Comma 26 5 3 2" xfId="17395" xr:uid="{E18B12F2-A550-4F51-93A9-9E15E22184E9}"/>
    <cellStyle name="Comma 26 5 4" xfId="11792" xr:uid="{3736E513-B560-4D0A-996A-E43FAC1DB728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3" xfId="14309" xr:uid="{0087DC34-99B6-4B07-AB34-3F256ABEB5CE}"/>
    <cellStyle name="Comma 26 7" xfId="5895" xr:uid="{D1D8DB29-5049-4C41-965F-EBACF8261EE3}"/>
    <cellStyle name="Comma 26 7 2" xfId="17123" xr:uid="{799AC4A8-14D3-4BB3-BC1B-D20288859EBE}"/>
    <cellStyle name="Comma 26 8" xfId="11520" xr:uid="{65397927-A0FB-4029-90A2-A54E5C8E0C65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3" xfId="16466" xr:uid="{6F8ACFBF-39A6-4E3E-BF58-1F97789895EF}"/>
    <cellStyle name="Comma 27 2 2 3" xfId="8052" xr:uid="{C4B1A665-15F9-4A99-A21B-2786C9866C0B}"/>
    <cellStyle name="Comma 27 2 2 3 2" xfId="19280" xr:uid="{F1173DD3-2A93-4722-98EB-40F0DB0896E5}"/>
    <cellStyle name="Comma 27 2 2 4" xfId="13677" xr:uid="{BC83BB2F-C9ED-4A67-AB39-8895F5434868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3" xfId="15386" xr:uid="{A2BB8486-F589-479F-A957-8997A044FE90}"/>
    <cellStyle name="Comma 27 2 4" xfId="6972" xr:uid="{56C48DC3-9013-4E63-BFDB-D29981C417C9}"/>
    <cellStyle name="Comma 27 2 4 2" xfId="18200" xr:uid="{853279F7-1A72-4AB3-A7F6-2D84B65C018F}"/>
    <cellStyle name="Comma 27 2 5" xfId="12597" xr:uid="{1D2E35FE-4B36-4F4E-A0C0-97FADF8645E5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3" xfId="15928" xr:uid="{05ACB3DF-48D7-4934-8594-C7E86A5EA66D}"/>
    <cellStyle name="Comma 27 3 3" xfId="7514" xr:uid="{18382F41-6C0F-4309-A5D7-7BCF95610242}"/>
    <cellStyle name="Comma 27 3 3 2" xfId="18742" xr:uid="{4749D95E-CA7A-4C3F-B287-3A1F4D430C6F}"/>
    <cellStyle name="Comma 27 3 4" xfId="13139" xr:uid="{2F09660F-E858-460A-A3BB-370EC59EB03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3" xfId="14848" xr:uid="{981795A2-89FC-4CD3-8717-5A72E2AFE4CC}"/>
    <cellStyle name="Comma 27 5" xfId="6434" xr:uid="{3ACF7714-D7F7-4606-AD17-927DCB46851C}"/>
    <cellStyle name="Comma 27 5 2" xfId="17662" xr:uid="{3BC52A38-60BD-4C7D-A8ED-69A18C926A57}"/>
    <cellStyle name="Comma 27 6" xfId="12059" xr:uid="{B5EAB24E-BFDA-440C-A5AF-F100BD07BC69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3" xfId="16468" xr:uid="{F9163098-CFF2-48E4-8AB9-4D15C85B576D}"/>
    <cellStyle name="Comma 28 2 2 3" xfId="8054" xr:uid="{81A0FACA-CE89-4CFA-A48B-01F4D318CD77}"/>
    <cellStyle name="Comma 28 2 2 3 2" xfId="19282" xr:uid="{D42651AB-1CC7-450E-BA3A-678EC6ED3C9B}"/>
    <cellStyle name="Comma 28 2 2 4" xfId="13679" xr:uid="{021CC7AF-475A-4303-90E0-190E30D5F863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3" xfId="15388" xr:uid="{E4212E1C-AB90-42DA-9AF0-56E188347133}"/>
    <cellStyle name="Comma 28 2 4" xfId="6974" xr:uid="{1585BE62-6BAD-4FE9-ADBE-C1037F7C4DB3}"/>
    <cellStyle name="Comma 28 2 4 2" xfId="18202" xr:uid="{4D78AC06-28C1-4BDF-8340-B5B411DBD6AD}"/>
    <cellStyle name="Comma 28 2 5" xfId="12599" xr:uid="{66FC4D6B-40BF-44C2-8497-158D5426253C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3" xfId="15930" xr:uid="{98DA712B-1F0F-4271-A363-6CE0BCD74B7E}"/>
    <cellStyle name="Comma 28 3 3" xfId="7516" xr:uid="{8046F618-522C-4CE8-A9A7-68ECBDF7B06F}"/>
    <cellStyle name="Comma 28 3 3 2" xfId="18744" xr:uid="{BF8DF036-AEFB-41E6-9C5F-0F9040CEB333}"/>
    <cellStyle name="Comma 28 3 4" xfId="13141" xr:uid="{BAE70859-CE78-445D-925B-77AD1DBEB734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3" xfId="14850" xr:uid="{08F68D34-C72D-4EAF-A2D1-19274961B717}"/>
    <cellStyle name="Comma 28 5" xfId="6436" xr:uid="{6ABA9E73-4F27-4847-9DA3-64B85B045462}"/>
    <cellStyle name="Comma 28 5 2" xfId="17664" xr:uid="{78170D0D-DDEB-4032-8BB9-E70382176BD7}"/>
    <cellStyle name="Comma 28 6" xfId="12061" xr:uid="{4ACC9F3C-BE63-4498-8A89-591817B7BD1A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3" xfId="16470" xr:uid="{6F33F977-66DA-4BC4-BCF1-615D3F5626AB}"/>
    <cellStyle name="Comma 29 2 2 3" xfId="8056" xr:uid="{1D700FBC-0D9F-4ECC-89E7-1E252188A4C3}"/>
    <cellStyle name="Comma 29 2 2 3 2" xfId="19284" xr:uid="{F1323449-8531-417C-87ED-53094E3C816B}"/>
    <cellStyle name="Comma 29 2 2 4" xfId="13681" xr:uid="{57E254EC-0D65-46D6-93B5-78205FD0950F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3" xfId="15390" xr:uid="{4C2297FB-5CD6-4725-AECD-56A80CFAF397}"/>
    <cellStyle name="Comma 29 2 4" xfId="6976" xr:uid="{557275DE-37C5-4866-BB79-49D04E1A9D4E}"/>
    <cellStyle name="Comma 29 2 4 2" xfId="18204" xr:uid="{D93C76F4-CD93-4EF9-A2E1-D14976E0D0ED}"/>
    <cellStyle name="Comma 29 2 5" xfId="12601" xr:uid="{5C219AD7-0DEC-4DD7-A5DA-42E14D28926F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3" xfId="15932" xr:uid="{D6C8E2B1-71CA-49B9-9521-6D4CF3CC53E7}"/>
    <cellStyle name="Comma 29 3 3" xfId="7518" xr:uid="{3CFF38B2-798F-4E09-8E46-1E80249F3730}"/>
    <cellStyle name="Comma 29 3 3 2" xfId="18746" xr:uid="{682BC847-2450-4C0A-8DD2-460895AA5242}"/>
    <cellStyle name="Comma 29 3 4" xfId="13143" xr:uid="{57061E4A-364E-46FF-8307-325B85E97332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3" xfId="16741" xr:uid="{4563CC55-4E42-4306-9C0F-C5912CC057D4}"/>
    <cellStyle name="Comma 29 4 3" xfId="8327" xr:uid="{559C0A6B-178E-489E-9F5D-F30E5643B940}"/>
    <cellStyle name="Comma 29 4 3 2" xfId="19555" xr:uid="{F92F1C17-E4F0-46E5-9E05-1A4FF368FDEE}"/>
    <cellStyle name="Comma 29 4 4" xfId="13952" xr:uid="{5614402B-5C36-43A4-95DA-5CF2C97A98E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3" xfId="14852" xr:uid="{CEAA0DCA-6D7C-4ED5-9098-33B69DC981A3}"/>
    <cellStyle name="Comma 29 5 3" xfId="6438" xr:uid="{EAF8DA1A-84AD-4EE5-A36B-056AB50146F1}"/>
    <cellStyle name="Comma 29 5 3 2" xfId="17666" xr:uid="{E38C91C1-4E34-4342-B9ED-FBB76002AF1D}"/>
    <cellStyle name="Comma 29 5 4" xfId="12063" xr:uid="{1DCAD4C8-9BCF-4DAF-8FF6-947137BB3273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3" xfId="14304" xr:uid="{8EE60CC0-4511-46DF-97BD-EFAE88C976EA}"/>
    <cellStyle name="Comma 29 7" xfId="5890" xr:uid="{AAA73839-D3AB-4DC4-A506-A07EAED8076F}"/>
    <cellStyle name="Comma 29 7 2" xfId="17118" xr:uid="{C83A4434-FF2F-4ACE-8042-03AB59825DEF}"/>
    <cellStyle name="Comma 29 8" xfId="11515" xr:uid="{A08B2546-CE0E-44A1-8663-9F3D8EA0EBBB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3" xfId="16490" xr:uid="{E92C80CB-967E-4154-99A1-033959ADC123}"/>
    <cellStyle name="Comma 3 10 3" xfId="8076" xr:uid="{C1AC1E2D-A339-4808-B89B-C83C9360520D}"/>
    <cellStyle name="Comma 3 10 3 2" xfId="19304" xr:uid="{7A276514-DF2A-4051-8ED5-75B046C8CA33}"/>
    <cellStyle name="Comma 3 10 4" xfId="13701" xr:uid="{F0C89173-3BA1-4FD8-A9A4-0C79491D87B1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3" xfId="14329" xr:uid="{F2019817-E4E4-4568-96DF-D2CAF065C8DD}"/>
    <cellStyle name="Comma 3 11 3" xfId="5915" xr:uid="{2C91837B-EB25-4FEB-9B51-9E7B8C2DB13B}"/>
    <cellStyle name="Comma 3 11 3 2" xfId="17143" xr:uid="{9078700A-9C4E-47A3-AE48-5E2A3609BBCB}"/>
    <cellStyle name="Comma 3 11 4" xfId="11540" xr:uid="{320C6933-866E-419B-9CEF-6A88C3359ACE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3" xfId="14053" xr:uid="{00E1E6E9-A0D3-4DAE-A3B0-CC76EA4D440E}"/>
    <cellStyle name="Comma 3 13" xfId="5640" xr:uid="{F7EAED3C-C405-48FC-AF25-25667F1C0CCF}"/>
    <cellStyle name="Comma 3 13 2" xfId="16868" xr:uid="{020A68FB-902D-4D89-B15B-2C59AE3D6DED}"/>
    <cellStyle name="Comma 3 14" xfId="11264" xr:uid="{E049D8E2-6C8A-4587-A019-86B53CECA1A3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3" xfId="14340" xr:uid="{34A63E6E-E4CC-4C88-8585-60F05B0E5DED}"/>
    <cellStyle name="Comma 3 2 10 3" xfId="5926" xr:uid="{516CB69D-8A99-4A17-97D6-21231B0B04E1}"/>
    <cellStyle name="Comma 3 2 10 3 2" xfId="17154" xr:uid="{ECBBCAFF-9342-44ED-97A9-691D8F8FA965}"/>
    <cellStyle name="Comma 3 2 10 4" xfId="11551" xr:uid="{47BAB570-DE46-41FF-8F15-952340FE01EB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3" xfId="14064" xr:uid="{0CCA2115-B8D0-4870-823C-699EAC10F2A0}"/>
    <cellStyle name="Comma 3 2 12" xfId="5651" xr:uid="{472FBC0E-5CD9-4A7E-864E-183A22747B96}"/>
    <cellStyle name="Comma 3 2 12 2" xfId="16879" xr:uid="{0BEBEF88-A76D-4136-BCD3-7CC56796BEDB}"/>
    <cellStyle name="Comma 3 2 13" xfId="11275" xr:uid="{0F727186-F182-4CAD-87D3-B9B4A2FAE154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3" xfId="14077" xr:uid="{732C81A4-F864-4CEA-B04B-469151B9CC4E}"/>
    <cellStyle name="Comma 3 2 2 11" xfId="5664" xr:uid="{33DE8344-B0FD-4F79-A2B5-1C180DA08C36}"/>
    <cellStyle name="Comma 3 2 2 11 2" xfId="16892" xr:uid="{1F904EED-5004-4F78-BF60-A61A0D8FDDB2}"/>
    <cellStyle name="Comma 3 2 2 12" xfId="11288" xr:uid="{4EADDA53-52EA-4474-851F-60455414A939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1" xfId="11317" xr:uid="{F6B1BC2F-A69B-4022-8210-1E5E64C2F002}"/>
    <cellStyle name="Comma 3 2 2 2 2" xfId="147" xr:uid="{00000000-0005-0000-0000-0000F2040000}"/>
    <cellStyle name="Comma 3 2 2 2 2 10" xfId="11379" xr:uid="{FE2501AB-A923-487D-A8DA-FE0994DBF2BE}"/>
    <cellStyle name="Comma 3 2 2 2 2 2" xfId="274" xr:uid="{00000000-0005-0000-0000-0000F3040000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3" xfId="16456" xr:uid="{F05CDFCF-A649-46FC-A6F3-97EB93D0987C}"/>
    <cellStyle name="Comma 3 2 2 2 2 2 2 2 2 3" xfId="8042" xr:uid="{3D6E07BE-BCE2-4FB1-87A9-3BA1C17F7D84}"/>
    <cellStyle name="Comma 3 2 2 2 2 2 2 2 2 3 2" xfId="19270" xr:uid="{3E665BD5-9F5F-4D90-B7AE-3AA081441EBD}"/>
    <cellStyle name="Comma 3 2 2 2 2 2 2 2 2 4" xfId="13667" xr:uid="{98E62AF7-EE4F-44AE-B279-EA5ED80D8AFE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3" xfId="15376" xr:uid="{F466F13B-964B-4933-9440-8AAE56C58AEE}"/>
    <cellStyle name="Comma 3 2 2 2 2 2 2 2 4" xfId="6962" xr:uid="{986211D0-955C-464A-9F7E-CDCEFA6800A8}"/>
    <cellStyle name="Comma 3 2 2 2 2 2 2 2 4 2" xfId="18190" xr:uid="{9C824815-41BA-4FDF-8FF4-B189E6659A01}"/>
    <cellStyle name="Comma 3 2 2 2 2 2 2 2 5" xfId="12587" xr:uid="{D4D09714-16DA-497F-AA4D-2C171E548F18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3" xfId="15918" xr:uid="{E03D9615-E5DA-46F0-B248-B0A9218C2628}"/>
    <cellStyle name="Comma 3 2 2 2 2 2 2 3 3" xfId="7504" xr:uid="{6D379577-453F-4F3C-9185-776D56E242A7}"/>
    <cellStyle name="Comma 3 2 2 2 2 2 2 3 3 2" xfId="18732" xr:uid="{6BF7365E-9371-428F-9562-B4D232AC61E1}"/>
    <cellStyle name="Comma 3 2 2 2 2 2 2 3 4" xfId="13129" xr:uid="{64206B30-1C97-4260-A20A-DE6B0A9C4860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3" xfId="14838" xr:uid="{D8778525-FE72-4136-B749-54E07A61FEB8}"/>
    <cellStyle name="Comma 3 2 2 2 2 2 2 5" xfId="6424" xr:uid="{871279A8-741E-4FDD-AB62-EB4197F315D9}"/>
    <cellStyle name="Comma 3 2 2 2 2 2 2 5 2" xfId="17652" xr:uid="{5DE7782A-8E54-4B21-AAF7-0EA1ABFA94BD}"/>
    <cellStyle name="Comma 3 2 2 2 2 2 2 6" xfId="12049" xr:uid="{313A9861-0A5D-4CD9-AE11-15159A74095B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3" xfId="16189" xr:uid="{2A733521-3543-49EF-B26B-376138E35AF0}"/>
    <cellStyle name="Comma 3 2 2 2 2 2 3 2 3" xfId="7775" xr:uid="{666ACEB5-DC77-4794-BC34-06053A5C79AF}"/>
    <cellStyle name="Comma 3 2 2 2 2 2 3 2 3 2" xfId="19003" xr:uid="{02952CF3-B5F9-405B-AEE1-8350B31FDAF8}"/>
    <cellStyle name="Comma 3 2 2 2 2 2 3 2 4" xfId="13400" xr:uid="{DF741E69-770E-49BE-90F5-94306C10A6AC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3" xfId="15109" xr:uid="{3F48F345-1766-4A0B-961E-DB92552B3921}"/>
    <cellStyle name="Comma 3 2 2 2 2 2 3 4" xfId="6695" xr:uid="{164F3277-7D53-42CA-8DCF-E5E2FD0ECD83}"/>
    <cellStyle name="Comma 3 2 2 2 2 2 3 4 2" xfId="17923" xr:uid="{64DCDAC6-A9E1-4043-87C0-98EDA616EFB2}"/>
    <cellStyle name="Comma 3 2 2 2 2 2 3 5" xfId="12320" xr:uid="{208B4C44-85E7-4563-AF8F-463E6C38662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3" xfId="15651" xr:uid="{02AD3AD7-4415-47DA-8D42-FB5A06E1B569}"/>
    <cellStyle name="Comma 3 2 2 2 2 2 4 3" xfId="7237" xr:uid="{DD625DC2-3A4C-47A2-BCDB-502D556E76A8}"/>
    <cellStyle name="Comma 3 2 2 2 2 2 4 3 2" xfId="18465" xr:uid="{2EC35952-795F-4C07-9426-953D64AB23B7}"/>
    <cellStyle name="Comma 3 2 2 2 2 2 4 4" xfId="12862" xr:uid="{A856183C-1F04-45F1-9203-3B2AFA2E47AA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3" xfId="16732" xr:uid="{F1F413FB-9AF2-453A-87D4-D39601F25936}"/>
    <cellStyle name="Comma 3 2 2 2 2 2 5 3" xfId="8318" xr:uid="{46AB5424-DE6A-4817-BE87-9EBFA1CC720D}"/>
    <cellStyle name="Comma 3 2 2 2 2 2 5 3 2" xfId="19546" xr:uid="{4B593E82-5DD0-48C2-B5DD-8E6F60D90692}"/>
    <cellStyle name="Comma 3 2 2 2 2 2 5 4" xfId="13943" xr:uid="{F2FEB122-A281-470F-9D51-EE22A60DBEC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3" xfId="14571" xr:uid="{BB3F1734-12E9-4468-B254-7099C3FA9A00}"/>
    <cellStyle name="Comma 3 2 2 2 2 2 6 3" xfId="6157" xr:uid="{4811BE92-1891-41DF-96E8-56C4FBEB1861}"/>
    <cellStyle name="Comma 3 2 2 2 2 2 6 3 2" xfId="17385" xr:uid="{233523EC-C97E-44A5-95A7-B1C369AC4D50}"/>
    <cellStyle name="Comma 3 2 2 2 2 2 6 4" xfId="11782" xr:uid="{C5842266-1F5C-408A-9BA9-CB3ABB8A5C6D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3" xfId="14295" xr:uid="{8F0257E0-E821-4312-B79E-0568D9141B91}"/>
    <cellStyle name="Comma 3 2 2 2 2 2 8" xfId="5882" xr:uid="{18E5D9F4-10E4-495E-984A-3396B6E4D3F5}"/>
    <cellStyle name="Comma 3 2 2 2 2 2 8 2" xfId="17110" xr:uid="{86A176A0-8118-4440-8E75-1B909E0A718F}"/>
    <cellStyle name="Comma 3 2 2 2 2 2 9" xfId="11506" xr:uid="{374DD5A0-473B-4314-81D7-FADC6E13FB5B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3" xfId="16329" xr:uid="{EF8253D3-7B7A-46AF-9A38-31D62F306832}"/>
    <cellStyle name="Comma 3 2 2 2 2 3 2 2 3" xfId="7915" xr:uid="{01545CD1-FEEE-48E5-AD30-9CAC63E6E0BB}"/>
    <cellStyle name="Comma 3 2 2 2 2 3 2 2 3 2" xfId="19143" xr:uid="{A88354BB-AA4B-4A72-A603-E7EBF194AEDB}"/>
    <cellStyle name="Comma 3 2 2 2 2 3 2 2 4" xfId="13540" xr:uid="{7EF7DFCA-1B42-4994-8736-FEB6E6A19FB2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3" xfId="15249" xr:uid="{6F3F5C94-7373-4B4B-B62D-AD567FC03C62}"/>
    <cellStyle name="Comma 3 2 2 2 2 3 2 4" xfId="6835" xr:uid="{C544796B-8F30-4420-A41C-2239190B73A4}"/>
    <cellStyle name="Comma 3 2 2 2 2 3 2 4 2" xfId="18063" xr:uid="{AD63AAB0-7A74-4DAA-913E-6571FEE94B37}"/>
    <cellStyle name="Comma 3 2 2 2 2 3 2 5" xfId="12460" xr:uid="{173FBB4F-645F-441E-8CFA-45293D0D8D23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3" xfId="15791" xr:uid="{65A3C928-705D-4AB7-A0F7-1BB14F41D445}"/>
    <cellStyle name="Comma 3 2 2 2 2 3 3 3" xfId="7377" xr:uid="{FE63E052-AC51-4DA0-BDAC-9B104E265522}"/>
    <cellStyle name="Comma 3 2 2 2 2 3 3 3 2" xfId="18605" xr:uid="{DFDE81FC-65AB-48C7-8768-14CF6B51421B}"/>
    <cellStyle name="Comma 3 2 2 2 2 3 3 4" xfId="13002" xr:uid="{B452C16F-DD76-474A-BBDA-EE3A32096B5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3" xfId="14711" xr:uid="{1E5FDE42-50DA-40A4-BA88-3F128BE1856A}"/>
    <cellStyle name="Comma 3 2 2 2 2 3 5" xfId="6297" xr:uid="{405F0585-845D-4BAF-8BA4-1FF8264257F0}"/>
    <cellStyle name="Comma 3 2 2 2 2 3 5 2" xfId="17525" xr:uid="{CA4C1F8B-495E-4602-A77D-AE9E042915A7}"/>
    <cellStyle name="Comma 3 2 2 2 2 3 6" xfId="11922" xr:uid="{D2488359-231F-4F1E-9BD0-588212A09091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3" xfId="16062" xr:uid="{E2759277-C811-40D7-95C1-9A94C4F64810}"/>
    <cellStyle name="Comma 3 2 2 2 2 4 2 3" xfId="7648" xr:uid="{2936299B-0799-4E6A-84D5-3709F579AC26}"/>
    <cellStyle name="Comma 3 2 2 2 2 4 2 3 2" xfId="18876" xr:uid="{BC30D527-A569-4CA1-85C7-9D6C3CF9FC2D}"/>
    <cellStyle name="Comma 3 2 2 2 2 4 2 4" xfId="13273" xr:uid="{BC4E217B-1E0B-4C5E-8D00-1E3CE2A00368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3" xfId="14982" xr:uid="{458431E5-70BB-475F-9CB7-4F3FF7DADF56}"/>
    <cellStyle name="Comma 3 2 2 2 2 4 4" xfId="6568" xr:uid="{62A967E7-2E35-4015-BB5D-18CE189C9152}"/>
    <cellStyle name="Comma 3 2 2 2 2 4 4 2" xfId="17796" xr:uid="{3D0C058C-1C6F-4030-939C-6291D37EEC62}"/>
    <cellStyle name="Comma 3 2 2 2 2 4 5" xfId="12193" xr:uid="{B7F437ED-28FD-45F9-B8F4-A1CFAAA89721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3" xfId="15524" xr:uid="{BADE7E0D-0132-43FF-8506-9B3BD2113A70}"/>
    <cellStyle name="Comma 3 2 2 2 2 5 3" xfId="7110" xr:uid="{24E66BCC-2473-42A3-A8A6-6B1359EC9F61}"/>
    <cellStyle name="Comma 3 2 2 2 2 5 3 2" xfId="18338" xr:uid="{355D09D4-4C38-4FF2-A23E-5811E0A35C62}"/>
    <cellStyle name="Comma 3 2 2 2 2 5 4" xfId="12735" xr:uid="{53040691-2303-42D3-9FEF-1839B60C415F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3" xfId="16605" xr:uid="{3CBCE1DC-BD59-451E-8AD0-0495C1DE4282}"/>
    <cellStyle name="Comma 3 2 2 2 2 6 3" xfId="8191" xr:uid="{8903C9AC-4373-4A23-9453-57532D6498CB}"/>
    <cellStyle name="Comma 3 2 2 2 2 6 3 2" xfId="19419" xr:uid="{BC824D2C-87BB-4A8A-9E61-4290D4FF5B0A}"/>
    <cellStyle name="Comma 3 2 2 2 2 6 4" xfId="13816" xr:uid="{3AC9E700-571E-42CE-BCE3-4EB459022B1B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3" xfId="14444" xr:uid="{B0395EF6-8C3E-4346-B65E-B928AF2BE56E}"/>
    <cellStyle name="Comma 3 2 2 2 2 7 3" xfId="6030" xr:uid="{B3D1C2A7-DBE5-462F-A807-0475148B6A44}"/>
    <cellStyle name="Comma 3 2 2 2 2 7 3 2" xfId="17258" xr:uid="{A8FCFC37-2BF8-489F-B58F-9E836B822F96}"/>
    <cellStyle name="Comma 3 2 2 2 2 7 4" xfId="11655" xr:uid="{0E7815F2-72FE-451C-9BDD-3BAD6195547E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3" xfId="14168" xr:uid="{72C1EDD9-8E3D-4783-B03A-7330ED48A1EB}"/>
    <cellStyle name="Comma 3 2 2 2 2 9" xfId="5755" xr:uid="{1EC1B075-244F-478D-8F30-1B8398487347}"/>
    <cellStyle name="Comma 3 2 2 2 2 9 2" xfId="16983" xr:uid="{697246E2-562C-4984-802A-AF4646011D46}"/>
    <cellStyle name="Comma 3 2 2 2 3" xfId="210" xr:uid="{00000000-0005-0000-0000-000006050000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3" xfId="16392" xr:uid="{AB2A761E-1C28-4D8F-A11B-238F71942EEB}"/>
    <cellStyle name="Comma 3 2 2 2 3 2 2 2 3" xfId="7978" xr:uid="{4C8E84C8-D771-4FD6-897B-142FA8B427C4}"/>
    <cellStyle name="Comma 3 2 2 2 3 2 2 2 3 2" xfId="19206" xr:uid="{5B32CB7D-9102-4438-818F-8F106B8659ED}"/>
    <cellStyle name="Comma 3 2 2 2 3 2 2 2 4" xfId="13603" xr:uid="{6A24C043-C138-4F19-8331-561BEB16B511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3" xfId="15312" xr:uid="{6F594CAF-BB16-4F7B-81CB-7D6382E5A747}"/>
    <cellStyle name="Comma 3 2 2 2 3 2 2 4" xfId="6898" xr:uid="{846CCA65-77CB-4D57-AE3D-6D0B54382E4F}"/>
    <cellStyle name="Comma 3 2 2 2 3 2 2 4 2" xfId="18126" xr:uid="{1EEF6983-C821-4341-AFDE-46F88D56D5F5}"/>
    <cellStyle name="Comma 3 2 2 2 3 2 2 5" xfId="12523" xr:uid="{F72F184F-29A5-4649-8D98-CBA9A5D207B1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3" xfId="15854" xr:uid="{50E4824E-607D-4423-88EB-88CB2E975CE5}"/>
    <cellStyle name="Comma 3 2 2 2 3 2 3 3" xfId="7440" xr:uid="{AF269AAE-C723-48AE-A356-7E7BBA7C7CEE}"/>
    <cellStyle name="Comma 3 2 2 2 3 2 3 3 2" xfId="18668" xr:uid="{E84E048E-1B03-404F-A46D-08895D114529}"/>
    <cellStyle name="Comma 3 2 2 2 3 2 3 4" xfId="13065" xr:uid="{A89043B2-5C36-47B1-AAE4-463D5ED92A97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3" xfId="14774" xr:uid="{29976368-E8A3-486A-86E6-BB3C626A7A6B}"/>
    <cellStyle name="Comma 3 2 2 2 3 2 5" xfId="6360" xr:uid="{539264BC-0E00-4B4C-9525-9582CB909358}"/>
    <cellStyle name="Comma 3 2 2 2 3 2 5 2" xfId="17588" xr:uid="{983DDB30-FC3E-450D-9872-84246D4B794B}"/>
    <cellStyle name="Comma 3 2 2 2 3 2 6" xfId="11985" xr:uid="{23FAFC72-E1D0-4409-9AE1-62F6AB2B7A80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3" xfId="16125" xr:uid="{6F181E30-C4A5-49E1-8399-04676B209BF1}"/>
    <cellStyle name="Comma 3 2 2 2 3 3 2 3" xfId="7711" xr:uid="{2A731992-066F-47D0-A2C4-8D99DD979FBF}"/>
    <cellStyle name="Comma 3 2 2 2 3 3 2 3 2" xfId="18939" xr:uid="{A5371B5F-1C5C-43F2-B189-A8E71A9D2BDE}"/>
    <cellStyle name="Comma 3 2 2 2 3 3 2 4" xfId="13336" xr:uid="{030C5D95-8F30-437D-88B6-33943EA05DCF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3" xfId="15045" xr:uid="{9748DE20-2C4C-43C6-B24A-DA99CF95D65F}"/>
    <cellStyle name="Comma 3 2 2 2 3 3 4" xfId="6631" xr:uid="{F55569C5-46BF-433F-8D2C-C1652178A31B}"/>
    <cellStyle name="Comma 3 2 2 2 3 3 4 2" xfId="17859" xr:uid="{B313340D-F570-4E76-B0F3-6C775992C4DA}"/>
    <cellStyle name="Comma 3 2 2 2 3 3 5" xfId="12256" xr:uid="{F97CE098-1206-4B97-BC39-A1F81387E5B2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3" xfId="15587" xr:uid="{786E8F49-7D18-4483-BAC8-D89E7AFBFF8E}"/>
    <cellStyle name="Comma 3 2 2 2 3 4 3" xfId="7173" xr:uid="{92BC36CE-F669-4B0D-8B60-13E7FF95542B}"/>
    <cellStyle name="Comma 3 2 2 2 3 4 3 2" xfId="18401" xr:uid="{2600431C-8834-4B95-8F1D-1D5830142480}"/>
    <cellStyle name="Comma 3 2 2 2 3 4 4" xfId="12798" xr:uid="{06B656EC-12C4-414A-B519-5FD023259C0E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3" xfId="16668" xr:uid="{222441EB-C01C-4782-85BF-17BE77E0D6CC}"/>
    <cellStyle name="Comma 3 2 2 2 3 5 3" xfId="8254" xr:uid="{D1E2FA06-F806-4AE9-8685-14810EF9EE42}"/>
    <cellStyle name="Comma 3 2 2 2 3 5 3 2" xfId="19482" xr:uid="{9988AA48-EF67-4779-A590-290E8DCBA27C}"/>
    <cellStyle name="Comma 3 2 2 2 3 5 4" xfId="13879" xr:uid="{DE0BC2E6-894A-4D0A-9946-D75DB9E5054B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3" xfId="14507" xr:uid="{AD8F312B-26BA-4215-B535-44BB5BD481FC}"/>
    <cellStyle name="Comma 3 2 2 2 3 6 3" xfId="6093" xr:uid="{7115586B-7564-4E1B-9090-0FA67858EF09}"/>
    <cellStyle name="Comma 3 2 2 2 3 6 3 2" xfId="17321" xr:uid="{606B3ABC-8991-49CF-8693-FEE12B791C24}"/>
    <cellStyle name="Comma 3 2 2 2 3 6 4" xfId="11718" xr:uid="{FDF2D63A-D271-4267-BB32-417986C58C81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3" xfId="14231" xr:uid="{EADA2D26-1A1B-4F46-9545-911488094E99}"/>
    <cellStyle name="Comma 3 2 2 2 3 8" xfId="5818" xr:uid="{3171614A-FAF9-4C66-8D43-562458F93B34}"/>
    <cellStyle name="Comma 3 2 2 2 3 8 2" xfId="17046" xr:uid="{66465619-56B9-4FB1-8B13-B43534E9A501}"/>
    <cellStyle name="Comma 3 2 2 2 3 9" xfId="11442" xr:uid="{23A97570-798C-48C2-A850-463FEEDA8F3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3" xfId="16267" xr:uid="{7383D52B-395E-4EA8-A368-30B9F38E7F01}"/>
    <cellStyle name="Comma 3 2 2 2 4 2 2 3" xfId="7853" xr:uid="{E8EA5193-8CE7-411E-90E1-74620FD12EC1}"/>
    <cellStyle name="Comma 3 2 2 2 4 2 2 3 2" xfId="19081" xr:uid="{AD01E345-F89C-42E7-B642-A85A34638E8A}"/>
    <cellStyle name="Comma 3 2 2 2 4 2 2 4" xfId="13478" xr:uid="{B189A17A-6CF9-40C7-89A7-1548D891A634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3" xfId="15187" xr:uid="{0B34AD39-3D1F-4958-8D42-7457B7B42108}"/>
    <cellStyle name="Comma 3 2 2 2 4 2 4" xfId="6773" xr:uid="{6BF2BFAD-4991-47A6-987C-F4DAD76C9F8E}"/>
    <cellStyle name="Comma 3 2 2 2 4 2 4 2" xfId="18001" xr:uid="{6446E613-7FC3-4122-B2B6-8A915B62627B}"/>
    <cellStyle name="Comma 3 2 2 2 4 2 5" xfId="12398" xr:uid="{A25EE4EB-C0AF-49C2-B261-679E2559FBF4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3" xfId="15729" xr:uid="{F1BB2041-D1AB-47E6-B042-5D60251BA92B}"/>
    <cellStyle name="Comma 3 2 2 2 4 3 3" xfId="7315" xr:uid="{E21EA657-63A9-412D-84BE-C72FF37466AB}"/>
    <cellStyle name="Comma 3 2 2 2 4 3 3 2" xfId="18543" xr:uid="{C9FBAE3A-99A2-4451-88DE-969951E7A957}"/>
    <cellStyle name="Comma 3 2 2 2 4 3 4" xfId="12940" xr:uid="{972EE611-B6EF-4E9F-8519-95FA1A90EF60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3" xfId="14649" xr:uid="{186A1DA4-8D2B-4F7D-A017-3C6BDFB40AEC}"/>
    <cellStyle name="Comma 3 2 2 2 4 5" xfId="6235" xr:uid="{0CB9FFEB-D8A7-4570-AFD3-9D476ECA8A93}"/>
    <cellStyle name="Comma 3 2 2 2 4 5 2" xfId="17463" xr:uid="{3C631CE4-1362-4200-A452-DB8EEDA34753}"/>
    <cellStyle name="Comma 3 2 2 2 4 6" xfId="11860" xr:uid="{149338CB-6E3E-4A26-A7BC-4D9483C5AD5F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3" xfId="16000" xr:uid="{91096C6E-29B7-49D8-8109-D2FD03D96927}"/>
    <cellStyle name="Comma 3 2 2 2 5 2 3" xfId="7586" xr:uid="{04062F4C-3578-4887-ABB0-1C7549DF9925}"/>
    <cellStyle name="Comma 3 2 2 2 5 2 3 2" xfId="18814" xr:uid="{3315482D-7958-4609-829E-39D7A24A166D}"/>
    <cellStyle name="Comma 3 2 2 2 5 2 4" xfId="13211" xr:uid="{1FBE2465-8E85-4517-8B3A-E7EB42172B02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3" xfId="14920" xr:uid="{37EEB304-9E8D-4D95-AB3C-865414C08B24}"/>
    <cellStyle name="Comma 3 2 2 2 5 4" xfId="6506" xr:uid="{F556E3E3-53FC-4ECB-B7D6-F48C0E6BD428}"/>
    <cellStyle name="Comma 3 2 2 2 5 4 2" xfId="17734" xr:uid="{1805DF73-6F55-47DE-9C3D-CFEE2F52D128}"/>
    <cellStyle name="Comma 3 2 2 2 5 5" xfId="12131" xr:uid="{BC669CEC-1111-45F2-8959-DBBCB72D3113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3" xfId="15462" xr:uid="{791C62BA-8B69-4DA2-84FE-09793C6AC2DD}"/>
    <cellStyle name="Comma 3 2 2 2 6 3" xfId="7048" xr:uid="{96012277-69F6-4955-B73A-EB001BE61931}"/>
    <cellStyle name="Comma 3 2 2 2 6 3 2" xfId="18276" xr:uid="{B7EC6E5F-248A-4157-8D37-8C9BFECE139A}"/>
    <cellStyle name="Comma 3 2 2 2 6 4" xfId="12673" xr:uid="{4BA4F47B-4F1D-4002-9F67-DC9B3C6CCA22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3" xfId="16543" xr:uid="{35E5182A-B46E-4BE3-9A9D-F9188C8C61CF}"/>
    <cellStyle name="Comma 3 2 2 2 7 3" xfId="8129" xr:uid="{C2FAD545-FE6D-4538-931E-A19F2661104D}"/>
    <cellStyle name="Comma 3 2 2 2 7 3 2" xfId="19357" xr:uid="{09326DAB-1413-4437-AAB0-6AD002B5FA72}"/>
    <cellStyle name="Comma 3 2 2 2 7 4" xfId="13754" xr:uid="{7A9A7590-F17A-4D18-A980-40DA9370027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3" xfId="14382" xr:uid="{6C36B53B-6296-49B7-BB47-DE82D3BA12EF}"/>
    <cellStyle name="Comma 3 2 2 2 8 3" xfId="5968" xr:uid="{00BCF77C-961C-4095-8A76-AA9008EA22FC}"/>
    <cellStyle name="Comma 3 2 2 2 8 3 2" xfId="17196" xr:uid="{2DF70AF1-8258-449D-B0CC-AB81C2545C93}"/>
    <cellStyle name="Comma 3 2 2 2 8 4" xfId="11593" xr:uid="{2F06A7A2-27BA-4C8F-81C5-66851A56F2BB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3" xfId="14106" xr:uid="{F979CD17-8236-4489-8037-45A40E5A0D73}"/>
    <cellStyle name="Comma 3 2 2 3" xfId="116" xr:uid="{00000000-0005-0000-0000-000019050000}"/>
    <cellStyle name="Comma 3 2 2 3 10" xfId="11348" xr:uid="{474EA1DD-6AE0-41AC-91B8-BC5B631553E9}"/>
    <cellStyle name="Comma 3 2 2 3 2" xfId="242" xr:uid="{00000000-0005-0000-0000-00001A05000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3" xfId="16424" xr:uid="{FE8AC185-A5C4-48D2-82D1-0060CF9B6F79}"/>
    <cellStyle name="Comma 3 2 2 3 2 2 2 2 3" xfId="8010" xr:uid="{57092080-7B1D-4774-866D-DFD3D118BA34}"/>
    <cellStyle name="Comma 3 2 2 3 2 2 2 2 3 2" xfId="19238" xr:uid="{CFEEB8DB-70D6-43AA-A6FA-10693DBFA1CC}"/>
    <cellStyle name="Comma 3 2 2 3 2 2 2 2 4" xfId="13635" xr:uid="{E2439F85-73DE-48C7-88A5-46545AEB33B7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3" xfId="15344" xr:uid="{3DBCF714-7066-48BC-A844-3F59EAC333F8}"/>
    <cellStyle name="Comma 3 2 2 3 2 2 2 4" xfId="6930" xr:uid="{8ED38F1A-2318-4FFD-ADB9-87F5E4A6EB2F}"/>
    <cellStyle name="Comma 3 2 2 3 2 2 2 4 2" xfId="18158" xr:uid="{888F13B6-5FC1-4753-9028-68C1A884B357}"/>
    <cellStyle name="Comma 3 2 2 3 2 2 2 5" xfId="12555" xr:uid="{C3E2C661-75F9-48C9-9FFA-7B3C2C6663D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3" xfId="15886" xr:uid="{F52130CC-8C3D-4602-9986-DF5EC67E1D17}"/>
    <cellStyle name="Comma 3 2 2 3 2 2 3 3" xfId="7472" xr:uid="{F7D3EDE3-A707-4B4A-B2D1-0B93B245956B}"/>
    <cellStyle name="Comma 3 2 2 3 2 2 3 3 2" xfId="18700" xr:uid="{E5D69CD7-65A7-481F-9DCA-C5F4C2427737}"/>
    <cellStyle name="Comma 3 2 2 3 2 2 3 4" xfId="13097" xr:uid="{A67ED56E-F80B-4009-8715-83030C97A717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3" xfId="14806" xr:uid="{F8686957-EED1-428B-81C5-C58A1FBF76BB}"/>
    <cellStyle name="Comma 3 2 2 3 2 2 5" xfId="6392" xr:uid="{3F3C69DC-0677-4A90-8811-09CCD4873AC5}"/>
    <cellStyle name="Comma 3 2 2 3 2 2 5 2" xfId="17620" xr:uid="{88787B51-58F7-42DD-A452-8FA20B46C787}"/>
    <cellStyle name="Comma 3 2 2 3 2 2 6" xfId="12017" xr:uid="{955E695F-2EFC-4EE4-B189-C96DADA997D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3" xfId="16157" xr:uid="{67367FEA-C9D1-464B-BC28-BBEAC5C84450}"/>
    <cellStyle name="Comma 3 2 2 3 2 3 2 3" xfId="7743" xr:uid="{D1BC7642-FF4D-4DF0-A6F9-B5D0C8EC207E}"/>
    <cellStyle name="Comma 3 2 2 3 2 3 2 3 2" xfId="18971" xr:uid="{F205D375-AB9B-411E-99E8-592D7B0D992E}"/>
    <cellStyle name="Comma 3 2 2 3 2 3 2 4" xfId="13368" xr:uid="{A37C76E6-1A41-40FB-B50C-2339F767D61A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3" xfId="15077" xr:uid="{CFCA4A2C-DD57-4DA4-AD09-5A24C6A7C22D}"/>
    <cellStyle name="Comma 3 2 2 3 2 3 4" xfId="6663" xr:uid="{A9872FA5-C4F1-4E0F-A8C4-F97B3FEDFA1F}"/>
    <cellStyle name="Comma 3 2 2 3 2 3 4 2" xfId="17891" xr:uid="{D2B95633-EF69-4D27-9B27-0C5133E6EE51}"/>
    <cellStyle name="Comma 3 2 2 3 2 3 5" xfId="12288" xr:uid="{79FBBF9E-A36F-4D4F-9C12-996486E6D7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3" xfId="15619" xr:uid="{A0ACDBFA-D2EA-4538-AF88-7717968BE894}"/>
    <cellStyle name="Comma 3 2 2 3 2 4 3" xfId="7205" xr:uid="{BFF3B928-9495-473A-91E1-547F9FD1CEB8}"/>
    <cellStyle name="Comma 3 2 2 3 2 4 3 2" xfId="18433" xr:uid="{4285AB06-86FE-4A5B-B8F6-148D172784BA}"/>
    <cellStyle name="Comma 3 2 2 3 2 4 4" xfId="12830" xr:uid="{759B6EF0-3368-4735-B202-47FD1150B0E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3" xfId="16700" xr:uid="{E34159FF-CDD4-463B-AB01-58F4DE0024E0}"/>
    <cellStyle name="Comma 3 2 2 3 2 5 3" xfId="8286" xr:uid="{0095ACAA-F31F-4FE4-BB13-D75B8B7255A8}"/>
    <cellStyle name="Comma 3 2 2 3 2 5 3 2" xfId="19514" xr:uid="{A2C8ECFC-AB85-4298-9F46-FABB72337F31}"/>
    <cellStyle name="Comma 3 2 2 3 2 5 4" xfId="13911" xr:uid="{086DFD36-AC73-469B-8F5A-D62529E1980F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3" xfId="14539" xr:uid="{A22C6F80-6423-49B8-AA47-23171062E9CE}"/>
    <cellStyle name="Comma 3 2 2 3 2 6 3" xfId="6125" xr:uid="{9B7B742F-1ECC-42AB-974B-00B19C58E077}"/>
    <cellStyle name="Comma 3 2 2 3 2 6 3 2" xfId="17353" xr:uid="{EA44C01F-B96E-4142-ABB9-14D5A43E2638}"/>
    <cellStyle name="Comma 3 2 2 3 2 6 4" xfId="11750" xr:uid="{43A06C7F-DA1F-4572-A113-EF9340726247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3" xfId="14263" xr:uid="{083944C0-9702-48C9-9BF6-879C3BFDD412}"/>
    <cellStyle name="Comma 3 2 2 3 2 8" xfId="5850" xr:uid="{0FE9C044-E051-47BC-99F4-B012C52C46AF}"/>
    <cellStyle name="Comma 3 2 2 3 2 8 2" xfId="17078" xr:uid="{E9A6C480-DC50-4E1F-AAC3-F7D9079E851A}"/>
    <cellStyle name="Comma 3 2 2 3 2 9" xfId="11474" xr:uid="{79F4F259-A1E2-4D78-B615-0CA25281C283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3" xfId="16298" xr:uid="{68B4FCB7-4B05-4A08-AC50-0E43AA319203}"/>
    <cellStyle name="Comma 3 2 2 3 3 2 2 3" xfId="7884" xr:uid="{ABD7047B-FDBF-4014-9661-99F5B1725AE5}"/>
    <cellStyle name="Comma 3 2 2 3 3 2 2 3 2" xfId="19112" xr:uid="{6464DFD1-96C4-4B48-9839-AACBA111F641}"/>
    <cellStyle name="Comma 3 2 2 3 3 2 2 4" xfId="13509" xr:uid="{47E38BE9-D6E1-4C7C-ABA8-6E3AA4D7FF58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3" xfId="15218" xr:uid="{32BC06D0-B3C7-4F2C-A6E1-B71F74358A10}"/>
    <cellStyle name="Comma 3 2 2 3 3 2 4" xfId="6804" xr:uid="{BEA0AFED-6D55-4368-A57B-E49F264AF4B3}"/>
    <cellStyle name="Comma 3 2 2 3 3 2 4 2" xfId="18032" xr:uid="{D7A6DC85-D9EE-4C9A-90C1-6ACAE518A1C8}"/>
    <cellStyle name="Comma 3 2 2 3 3 2 5" xfId="12429" xr:uid="{8475E80A-7B7C-4E1D-9244-0695B888F03F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3" xfId="15760" xr:uid="{5886E531-1ACB-4755-AFDD-80638E8B37CF}"/>
    <cellStyle name="Comma 3 2 2 3 3 3 3" xfId="7346" xr:uid="{7261F402-9469-4968-B521-01C74548A47C}"/>
    <cellStyle name="Comma 3 2 2 3 3 3 3 2" xfId="18574" xr:uid="{19415B67-C9B7-448A-ACA2-E3F47CE644F0}"/>
    <cellStyle name="Comma 3 2 2 3 3 3 4" xfId="12971" xr:uid="{AC1EFBF7-A4E4-44AD-B46A-40D2DA743DCB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3" xfId="14680" xr:uid="{A4305191-D656-4033-A05F-C3226F0EB608}"/>
    <cellStyle name="Comma 3 2 2 3 3 5" xfId="6266" xr:uid="{A78A1F85-4E64-456D-8BF5-D6F4AF31FA8B}"/>
    <cellStyle name="Comma 3 2 2 3 3 5 2" xfId="17494" xr:uid="{C9790236-291C-4A70-AACA-0CDEF10164D9}"/>
    <cellStyle name="Comma 3 2 2 3 3 6" xfId="11891" xr:uid="{9B3C991C-D4E9-4507-A4EF-AAA879B66677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3" xfId="16031" xr:uid="{76217231-49AF-48FE-954B-9AFAAE3694FA}"/>
    <cellStyle name="Comma 3 2 2 3 4 2 3" xfId="7617" xr:uid="{150C5C3A-10A0-42A1-BC64-0281AC49145D}"/>
    <cellStyle name="Comma 3 2 2 3 4 2 3 2" xfId="18845" xr:uid="{D164C79B-494C-4FDE-BEA8-A845232C0E17}"/>
    <cellStyle name="Comma 3 2 2 3 4 2 4" xfId="13242" xr:uid="{1DB460B7-6516-438C-B1C8-2721A48B5F1D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3" xfId="14951" xr:uid="{4471AE31-0E86-4E2F-AB1D-2A522595AE27}"/>
    <cellStyle name="Comma 3 2 2 3 4 4" xfId="6537" xr:uid="{4B45FBAF-9009-4175-9462-95FCC4C945EE}"/>
    <cellStyle name="Comma 3 2 2 3 4 4 2" xfId="17765" xr:uid="{87D5726D-5379-4AC2-AD29-0FA75F001CAA}"/>
    <cellStyle name="Comma 3 2 2 3 4 5" xfId="12162" xr:uid="{8530435C-2F31-4478-B707-5E866EA212F8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3" xfId="15493" xr:uid="{6F9DC4EE-35E6-4CD9-BD45-6D7F686D441A}"/>
    <cellStyle name="Comma 3 2 2 3 5 3" xfId="7079" xr:uid="{C29C5021-9237-4D97-AEA2-0C084D18E686}"/>
    <cellStyle name="Comma 3 2 2 3 5 3 2" xfId="18307" xr:uid="{B0A903D1-0DDE-447C-8E29-FDC1F80B3796}"/>
    <cellStyle name="Comma 3 2 2 3 5 4" xfId="12704" xr:uid="{C91900FA-C284-4324-B978-DF3C696F8F16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3" xfId="16574" xr:uid="{ABD10C54-071C-404C-B3F6-F620CFFB1B7F}"/>
    <cellStyle name="Comma 3 2 2 3 6 3" xfId="8160" xr:uid="{372B27B2-C4D9-4491-979E-695C425BB550}"/>
    <cellStyle name="Comma 3 2 2 3 6 3 2" xfId="19388" xr:uid="{F687A884-26C2-4988-A8E3-FD6248F1B505}"/>
    <cellStyle name="Comma 3 2 2 3 6 4" xfId="13785" xr:uid="{749368D8-F3D7-4100-8597-CB790E39FD5E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3" xfId="14413" xr:uid="{53B99CE3-7BF6-4C10-8ED6-2B6105A7234C}"/>
    <cellStyle name="Comma 3 2 2 3 7 3" xfId="5999" xr:uid="{C75069F4-5FE7-4AF5-84C7-10FDB00F9EFC}"/>
    <cellStyle name="Comma 3 2 2 3 7 3 2" xfId="17227" xr:uid="{9FAF1F00-A32E-48E6-89A4-297A1DD806B1}"/>
    <cellStyle name="Comma 3 2 2 3 7 4" xfId="11624" xr:uid="{DF393297-017C-4B9B-B6D2-68AC723B8520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3" xfId="14137" xr:uid="{C671FFD7-8474-471C-82F9-4A7CEFB0F02C}"/>
    <cellStyle name="Comma 3 2 2 3 9" xfId="5724" xr:uid="{6114636E-4C8E-40E2-A036-78B7F11D502D}"/>
    <cellStyle name="Comma 3 2 2 3 9 2" xfId="16952" xr:uid="{3DFECCA1-12FD-4301-BD56-74A6D5B764F3}"/>
    <cellStyle name="Comma 3 2 2 4" xfId="178" xr:uid="{00000000-0005-0000-0000-00002D050000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3" xfId="16360" xr:uid="{607AF4D3-58CF-42C7-9F3F-84A99F554041}"/>
    <cellStyle name="Comma 3 2 2 4 2 2 2 3" xfId="7946" xr:uid="{9B398D34-67D2-45E4-85F3-128F146A1F73}"/>
    <cellStyle name="Comma 3 2 2 4 2 2 2 3 2" xfId="19174" xr:uid="{77FA0F25-2ED1-4533-A2AD-F3C3CB90BE94}"/>
    <cellStyle name="Comma 3 2 2 4 2 2 2 4" xfId="13571" xr:uid="{DF264F27-F504-4A25-BE59-E6AA8DB652C4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3" xfId="15280" xr:uid="{5B8CE3D7-A7DC-444B-BAA8-2CEF7CA8D236}"/>
    <cellStyle name="Comma 3 2 2 4 2 2 4" xfId="6866" xr:uid="{62A50484-68A8-4352-A8E9-38A27C055444}"/>
    <cellStyle name="Comma 3 2 2 4 2 2 4 2" xfId="18094" xr:uid="{54F10ACF-5028-4A7D-B755-F0860F739134}"/>
    <cellStyle name="Comma 3 2 2 4 2 2 5" xfId="12491" xr:uid="{7F737E8F-4712-4F76-B11D-7100613CA190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3" xfId="15822" xr:uid="{016280BB-2172-40BD-8F80-3B4312A8A798}"/>
    <cellStyle name="Comma 3 2 2 4 2 3 3" xfId="7408" xr:uid="{A5C50CAD-3B47-4DF1-9498-E77BE0E763B3}"/>
    <cellStyle name="Comma 3 2 2 4 2 3 3 2" xfId="18636" xr:uid="{2BCF7D1D-7A9A-4331-8713-CC097C850720}"/>
    <cellStyle name="Comma 3 2 2 4 2 3 4" xfId="13033" xr:uid="{CEBBDFEE-0022-4299-BB2D-4544019A344F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3" xfId="14742" xr:uid="{34CB455B-9966-4F00-9A50-871DB52F5351}"/>
    <cellStyle name="Comma 3 2 2 4 2 5" xfId="6328" xr:uid="{9E357CF6-E4FC-42E2-B7F8-80AFE18226EF}"/>
    <cellStyle name="Comma 3 2 2 4 2 5 2" xfId="17556" xr:uid="{AFC9F0C2-3599-4150-914F-FF060DDC2797}"/>
    <cellStyle name="Comma 3 2 2 4 2 6" xfId="11953" xr:uid="{0BC7FF59-3EFD-47C0-B1A5-CECB8D144B8C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3" xfId="16093" xr:uid="{9315EA36-C269-41BF-9C78-6179C3F388F5}"/>
    <cellStyle name="Comma 3 2 2 4 3 2 3" xfId="7679" xr:uid="{59C526EB-BDEF-430B-AE77-D9BF3A576BD5}"/>
    <cellStyle name="Comma 3 2 2 4 3 2 3 2" xfId="18907" xr:uid="{65BB76EC-84AF-49F1-9A11-C1DF7DB54698}"/>
    <cellStyle name="Comma 3 2 2 4 3 2 4" xfId="13304" xr:uid="{9976B096-EFE7-4426-9958-B4296293850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3" xfId="15013" xr:uid="{915E08AF-D805-4FB4-AA84-9279C87DB730}"/>
    <cellStyle name="Comma 3 2 2 4 3 4" xfId="6599" xr:uid="{6925C737-58FD-4699-855E-1374A09FD05B}"/>
    <cellStyle name="Comma 3 2 2 4 3 4 2" xfId="17827" xr:uid="{FE2856FB-09CB-451A-BC19-36D43EFD09CA}"/>
    <cellStyle name="Comma 3 2 2 4 3 5" xfId="12224" xr:uid="{C11CA612-ACC7-4FB8-AE93-0362C0E02944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3" xfId="15555" xr:uid="{6A0F06FE-225A-444F-B570-0AE4664F6758}"/>
    <cellStyle name="Comma 3 2 2 4 4 3" xfId="7141" xr:uid="{AC401FAF-4EF8-4B46-AE8C-1C2C6141C4A3}"/>
    <cellStyle name="Comma 3 2 2 4 4 3 2" xfId="18369" xr:uid="{784320D4-AF4C-4250-9D80-83F7A4A4E90B}"/>
    <cellStyle name="Comma 3 2 2 4 4 4" xfId="12766" xr:uid="{7BE18AD7-0CE8-490D-9475-4972511611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3" xfId="16636" xr:uid="{E3B5491C-F7A5-45A3-BE2B-7EE6D30029A2}"/>
    <cellStyle name="Comma 3 2 2 4 5 3" xfId="8222" xr:uid="{4095B3F6-37A7-4E47-B698-32D981CBBE37}"/>
    <cellStyle name="Comma 3 2 2 4 5 3 2" xfId="19450" xr:uid="{257CD3CC-F896-4280-AFE3-E7477B7EDED9}"/>
    <cellStyle name="Comma 3 2 2 4 5 4" xfId="13847" xr:uid="{0032F0F7-3446-4536-9479-7829B81E02EC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3" xfId="14475" xr:uid="{81721F07-8194-45D5-A512-6D334F42EDB8}"/>
    <cellStyle name="Comma 3 2 2 4 6 3" xfId="6061" xr:uid="{C62A0DD8-41AD-4E6A-A4A3-F4F643999A8D}"/>
    <cellStyle name="Comma 3 2 2 4 6 3 2" xfId="17289" xr:uid="{8D6D7456-D079-4D01-B530-4560C8BBDE7F}"/>
    <cellStyle name="Comma 3 2 2 4 6 4" xfId="11686" xr:uid="{2C6BE690-CD3E-45A5-B73E-C8EF2D5BC092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3" xfId="14199" xr:uid="{5DEE4E98-9EE5-4158-ABDE-09634CC30949}"/>
    <cellStyle name="Comma 3 2 2 4 8" xfId="5786" xr:uid="{2B5AA52F-0B48-4992-AB29-4402D4E4E572}"/>
    <cellStyle name="Comma 3 2 2 4 8 2" xfId="17014" xr:uid="{FC8F732D-A852-40CB-83CD-AA6387A74A39}"/>
    <cellStyle name="Comma 3 2 2 4 9" xfId="11410" xr:uid="{665E3F0B-8852-4AAC-B67A-CB8C8E9940BC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3" xfId="16238" xr:uid="{A3AB8F05-80AD-4050-97FD-09D4D42FA143}"/>
    <cellStyle name="Comma 3 2 2 5 2 2 3" xfId="7824" xr:uid="{7AE19F01-1F59-47C5-AE5C-C5D583AB05C1}"/>
    <cellStyle name="Comma 3 2 2 5 2 2 3 2" xfId="19052" xr:uid="{DF5ABC9F-C9EF-4515-9B15-E6BEF8AB989C}"/>
    <cellStyle name="Comma 3 2 2 5 2 2 4" xfId="13449" xr:uid="{41498FB6-7180-41C1-9F8A-20B9CE7D12FE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3" xfId="15158" xr:uid="{E4AF043D-1202-47BF-B134-74FBE6ECAB94}"/>
    <cellStyle name="Comma 3 2 2 5 2 4" xfId="6744" xr:uid="{9E1180E8-622E-4905-BBA3-439ED8E79E95}"/>
    <cellStyle name="Comma 3 2 2 5 2 4 2" xfId="17972" xr:uid="{4D1339C7-3910-4986-A6F5-FDE9F55A5EC3}"/>
    <cellStyle name="Comma 3 2 2 5 2 5" xfId="12369" xr:uid="{53C1355C-1560-4FE4-A1A7-9A2231370C1E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3" xfId="15700" xr:uid="{9732AD15-4FCF-45CD-8E31-4BD7655DDD04}"/>
    <cellStyle name="Comma 3 2 2 5 3 3" xfId="7286" xr:uid="{EF8AAF66-FADB-4D88-B4B4-F831AB1A582F}"/>
    <cellStyle name="Comma 3 2 2 5 3 3 2" xfId="18514" xr:uid="{A622D6C5-1CE9-479C-91D6-66161D57FDDE}"/>
    <cellStyle name="Comma 3 2 2 5 3 4" xfId="12911" xr:uid="{067D94A7-7DA0-49AA-8A6C-652E8ACB7A81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3" xfId="14620" xr:uid="{8515B26E-5884-4936-8A16-7616288CC1D5}"/>
    <cellStyle name="Comma 3 2 2 5 5" xfId="6206" xr:uid="{FCA58ABA-4A13-4727-910E-FDD94D6F6EFA}"/>
    <cellStyle name="Comma 3 2 2 5 5 2" xfId="17434" xr:uid="{425C7A15-CB0A-4F3D-9A3A-4304B132417A}"/>
    <cellStyle name="Comma 3 2 2 5 6" xfId="11831" xr:uid="{611F8F5A-63AC-46AE-8BC6-5C7FB6757C03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3" xfId="15971" xr:uid="{D8342466-4029-44F8-BC69-2B6F3163413E}"/>
    <cellStyle name="Comma 3 2 2 6 2 3" xfId="7557" xr:uid="{ED5FFA40-8E7A-4D8A-BDCE-E152F83EB6A7}"/>
    <cellStyle name="Comma 3 2 2 6 2 3 2" xfId="18785" xr:uid="{27843EBA-4392-4AED-A103-D86CE23F505F}"/>
    <cellStyle name="Comma 3 2 2 6 2 4" xfId="13182" xr:uid="{50F33E87-D3F5-4944-909D-204176BD2F52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3" xfId="14891" xr:uid="{79BD38BB-C569-4E0D-8768-38B6B0438F7C}"/>
    <cellStyle name="Comma 3 2 2 6 4" xfId="6477" xr:uid="{D9340A03-1DD5-4E36-A81F-D4F2048A5EB7}"/>
    <cellStyle name="Comma 3 2 2 6 4 2" xfId="17705" xr:uid="{48E2DCFE-7537-4A5C-BCFE-11D39E8B4E0C}"/>
    <cellStyle name="Comma 3 2 2 6 5" xfId="12102" xr:uid="{81F2BF21-BE4D-43BD-9D46-A9DDF68CBD69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3" xfId="15433" xr:uid="{2D5A7EF0-64BA-4281-83EB-21CCACA39EF1}"/>
    <cellStyle name="Comma 3 2 2 7 3" xfId="7019" xr:uid="{0E75252D-CA93-4A52-BB04-943FE02870AC}"/>
    <cellStyle name="Comma 3 2 2 7 3 2" xfId="18247" xr:uid="{CB9CA44B-97D8-4BD3-BC25-231EB77ACAF9}"/>
    <cellStyle name="Comma 3 2 2 7 4" xfId="12644" xr:uid="{777B80CD-3CB7-477E-A7CA-1C3AC16670EF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3" xfId="16514" xr:uid="{E71D0C22-10D7-4A0E-BD32-855C39965CF2}"/>
    <cellStyle name="Comma 3 2 2 8 3" xfId="8100" xr:uid="{C10610BC-B23C-42E5-98F0-E2DAA0902A85}"/>
    <cellStyle name="Comma 3 2 2 8 3 2" xfId="19328" xr:uid="{8826E4E0-1368-43CB-80F4-AC469C358CFA}"/>
    <cellStyle name="Comma 3 2 2 8 4" xfId="13725" xr:uid="{23473E0B-AED3-496D-94E4-3172CB43FB0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3" xfId="14353" xr:uid="{A207D43D-E710-4686-9A96-140674161849}"/>
    <cellStyle name="Comma 3 2 2 9 3" xfId="5939" xr:uid="{39E744C1-7250-4064-9949-22123994265F}"/>
    <cellStyle name="Comma 3 2 2 9 3 2" xfId="17167" xr:uid="{4CBFCBD1-5EA1-4064-9F2D-B16CF56AB2E3}"/>
    <cellStyle name="Comma 3 2 2 9 4" xfId="11564" xr:uid="{6F536839-E277-4D1F-B551-327F61F4343A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1" xfId="11303" xr:uid="{882E8960-95CB-4A9C-90A3-56A1F9257FF7}"/>
    <cellStyle name="Comma 3 2 3 2" xfId="133" xr:uid="{00000000-0005-0000-0000-000041050000}"/>
    <cellStyle name="Comma 3 2 3 2 10" xfId="11365" xr:uid="{A7CB350E-3693-4DBB-83DF-C76CE8FD8785}"/>
    <cellStyle name="Comma 3 2 3 2 2" xfId="259" xr:uid="{00000000-0005-0000-0000-000042050000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3" xfId="16441" xr:uid="{AACCB382-8920-438A-A70D-9EA1CC09A7A5}"/>
    <cellStyle name="Comma 3 2 3 2 2 2 2 2 3" xfId="8027" xr:uid="{6B3FE95D-9E5D-47BC-AA6B-47C1D7C5E0B4}"/>
    <cellStyle name="Comma 3 2 3 2 2 2 2 2 3 2" xfId="19255" xr:uid="{48AAC1DB-040A-4188-A80A-8834F5CFC322}"/>
    <cellStyle name="Comma 3 2 3 2 2 2 2 2 4" xfId="13652" xr:uid="{64F75E30-672C-47A5-AC27-5E37570DA590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3" xfId="15361" xr:uid="{13AC487A-AB33-48B9-80F6-07398B676527}"/>
    <cellStyle name="Comma 3 2 3 2 2 2 2 4" xfId="6947" xr:uid="{CA6C2252-8E0F-47D2-BA71-42AB052B450C}"/>
    <cellStyle name="Comma 3 2 3 2 2 2 2 4 2" xfId="18175" xr:uid="{469A1B83-C95F-4491-9711-992D1C15BBD3}"/>
    <cellStyle name="Comma 3 2 3 2 2 2 2 5" xfId="12572" xr:uid="{954C4E09-63DB-48B8-B106-10F571E71DD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3" xfId="15903" xr:uid="{04B7BAFE-E32A-4D4E-8813-DF0625289523}"/>
    <cellStyle name="Comma 3 2 3 2 2 2 3 3" xfId="7489" xr:uid="{FEF9BFF0-8339-4819-A5F3-4F0FB12BDD56}"/>
    <cellStyle name="Comma 3 2 3 2 2 2 3 3 2" xfId="18717" xr:uid="{5DFFE67B-1F12-4710-8D6B-4D6B8DA0B009}"/>
    <cellStyle name="Comma 3 2 3 2 2 2 3 4" xfId="13114" xr:uid="{160B2FF2-E8F8-4E20-A078-7C8A07D1BA1E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3" xfId="14823" xr:uid="{8DF8B324-DA87-4220-94E5-5E8F213AF6D7}"/>
    <cellStyle name="Comma 3 2 3 2 2 2 5" xfId="6409" xr:uid="{E796B072-9566-4C23-8193-695F309E7F63}"/>
    <cellStyle name="Comma 3 2 3 2 2 2 5 2" xfId="17637" xr:uid="{18269F90-9B38-45D9-96F7-7E00D490993B}"/>
    <cellStyle name="Comma 3 2 3 2 2 2 6" xfId="12034" xr:uid="{7CDF3690-A48F-42F2-BFBE-EECE3F2FF646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3" xfId="16174" xr:uid="{C10B5DF4-8FDA-4A1F-9699-C80264537998}"/>
    <cellStyle name="Comma 3 2 3 2 2 3 2 3" xfId="7760" xr:uid="{4119400D-25F7-4B9C-A9A6-2A0227C98DBB}"/>
    <cellStyle name="Comma 3 2 3 2 2 3 2 3 2" xfId="18988" xr:uid="{A8028DBB-1D95-4F0C-AFA4-06BE1EA43E64}"/>
    <cellStyle name="Comma 3 2 3 2 2 3 2 4" xfId="13385" xr:uid="{18BD4618-8451-4423-B0E2-5A464A0FE5A6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3" xfId="15094" xr:uid="{8B06DA0A-F6E1-4F93-9D2D-CDEADF1F6D1E}"/>
    <cellStyle name="Comma 3 2 3 2 2 3 4" xfId="6680" xr:uid="{BBEF3478-71FD-4993-8A95-70BB0CFFDFDF}"/>
    <cellStyle name="Comma 3 2 3 2 2 3 4 2" xfId="17908" xr:uid="{5F535457-10C6-4941-9DD5-5A98CB8B9C66}"/>
    <cellStyle name="Comma 3 2 3 2 2 3 5" xfId="12305" xr:uid="{1E7C2FFB-10D6-40E5-B073-C5E50C47F0D4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3" xfId="15636" xr:uid="{8C3C4864-BE43-484B-A36D-A2494F177797}"/>
    <cellStyle name="Comma 3 2 3 2 2 4 3" xfId="7222" xr:uid="{191960A4-3611-466D-AEDC-81B10B32ED3A}"/>
    <cellStyle name="Comma 3 2 3 2 2 4 3 2" xfId="18450" xr:uid="{F2948550-5A61-4BAC-872F-D50736FC9196}"/>
    <cellStyle name="Comma 3 2 3 2 2 4 4" xfId="12847" xr:uid="{B579009C-0E56-439B-9112-7F8CBC3BC68E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3" xfId="16717" xr:uid="{97956F06-1304-4E63-B505-A9041992B4BD}"/>
    <cellStyle name="Comma 3 2 3 2 2 5 3" xfId="8303" xr:uid="{68255881-5AE2-44CF-9E2D-4C1D978BF73E}"/>
    <cellStyle name="Comma 3 2 3 2 2 5 3 2" xfId="19531" xr:uid="{9EBDB7B0-0759-4353-A3C1-605795518716}"/>
    <cellStyle name="Comma 3 2 3 2 2 5 4" xfId="13928" xr:uid="{410E238A-64D4-4991-BFDE-0361F0E5B8EB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3" xfId="14556" xr:uid="{725F9556-3F53-40A7-834C-87D3D36350BF}"/>
    <cellStyle name="Comma 3 2 3 2 2 6 3" xfId="6142" xr:uid="{7C35223E-AF6C-4E10-BFF7-CDAB346D5D5D}"/>
    <cellStyle name="Comma 3 2 3 2 2 6 3 2" xfId="17370" xr:uid="{47FBE516-7494-4BCE-B417-40A9D7ED8FF8}"/>
    <cellStyle name="Comma 3 2 3 2 2 6 4" xfId="11767" xr:uid="{556F1DD9-2D1D-4A16-B84F-F8352E440098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3" xfId="14280" xr:uid="{E9B753C7-3D37-4706-996E-4985A24BA90D}"/>
    <cellStyle name="Comma 3 2 3 2 2 8" xfId="5867" xr:uid="{E8011779-52C9-4ECD-84F8-817FAA926008}"/>
    <cellStyle name="Comma 3 2 3 2 2 8 2" xfId="17095" xr:uid="{9D7E9B7B-2CFF-4D2B-957C-1FDCD5E47D43}"/>
    <cellStyle name="Comma 3 2 3 2 2 9" xfId="11491" xr:uid="{FF5C47D9-DA61-4C89-89F1-D76EBBBAD73B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3" xfId="16315" xr:uid="{91CCD609-3AD7-4AC5-ACE7-0A3A2EEE49C9}"/>
    <cellStyle name="Comma 3 2 3 2 3 2 2 3" xfId="7901" xr:uid="{105C48A9-9A46-4E37-A0B2-56D288C0E93D}"/>
    <cellStyle name="Comma 3 2 3 2 3 2 2 3 2" xfId="19129" xr:uid="{BADA3AA2-CD89-4C14-8557-4FE1EF6D2C1C}"/>
    <cellStyle name="Comma 3 2 3 2 3 2 2 4" xfId="13526" xr:uid="{84F1FB04-240F-48AE-A919-DA9C21C60852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3" xfId="15235" xr:uid="{E4DDD263-2D6C-40EF-B3C0-FCE0ADAFC28A}"/>
    <cellStyle name="Comma 3 2 3 2 3 2 4" xfId="6821" xr:uid="{9FC09533-0C26-4D0B-8BA9-B88BF4F70BD0}"/>
    <cellStyle name="Comma 3 2 3 2 3 2 4 2" xfId="18049" xr:uid="{451D9A2C-98C3-45B2-AA46-39FD527A20D2}"/>
    <cellStyle name="Comma 3 2 3 2 3 2 5" xfId="12446" xr:uid="{A2514EAC-98C2-40EC-BD05-A1ED697F9299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3" xfId="15777" xr:uid="{83FB33CE-4CB5-47ED-9D19-A8104E9283DD}"/>
    <cellStyle name="Comma 3 2 3 2 3 3 3" xfId="7363" xr:uid="{8F53DF06-1554-4636-8F40-A682C52AB7C9}"/>
    <cellStyle name="Comma 3 2 3 2 3 3 3 2" xfId="18591" xr:uid="{2662E2AB-5111-4D8A-8F3C-D018E0BE13C7}"/>
    <cellStyle name="Comma 3 2 3 2 3 3 4" xfId="12988" xr:uid="{3E32D311-5316-4B44-BEBC-3AA6278BDC1C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3" xfId="14697" xr:uid="{5B4C832E-7BF5-4F26-9366-536926568B85}"/>
    <cellStyle name="Comma 3 2 3 2 3 5" xfId="6283" xr:uid="{21EB8976-06D6-454A-91B2-8614C041333A}"/>
    <cellStyle name="Comma 3 2 3 2 3 5 2" xfId="17511" xr:uid="{5A71F4DB-9B61-49D6-9360-CAF3F71D69E7}"/>
    <cellStyle name="Comma 3 2 3 2 3 6" xfId="11908" xr:uid="{7B2CE5FF-BE9F-4CA4-B27C-7C06BA5C8DEE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3" xfId="16048" xr:uid="{A3EED69C-CB87-4510-BE14-D4D1970EA0A8}"/>
    <cellStyle name="Comma 3 2 3 2 4 2 3" xfId="7634" xr:uid="{B360551F-8893-4BD5-82EF-D7DC201B31B5}"/>
    <cellStyle name="Comma 3 2 3 2 4 2 3 2" xfId="18862" xr:uid="{78522A36-E8B4-4A46-A717-039E28F00EE7}"/>
    <cellStyle name="Comma 3 2 3 2 4 2 4" xfId="13259" xr:uid="{B3739484-574F-47F2-89C5-89DB0E714939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3" xfId="14968" xr:uid="{E4EA9843-F28E-4E0F-B1ED-C9F30AC18E1C}"/>
    <cellStyle name="Comma 3 2 3 2 4 4" xfId="6554" xr:uid="{1E7F35E8-4B0A-44C7-B861-A384F163899B}"/>
    <cellStyle name="Comma 3 2 3 2 4 4 2" xfId="17782" xr:uid="{5B643809-60AE-4FD6-BA7E-1C2B2C35B281}"/>
    <cellStyle name="Comma 3 2 3 2 4 5" xfId="12179" xr:uid="{FFD61F01-8572-462E-B878-4BBB1EBA60EE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3" xfId="15510" xr:uid="{A26199B5-5E83-4BC1-8492-348BEF1F5801}"/>
    <cellStyle name="Comma 3 2 3 2 5 3" xfId="7096" xr:uid="{9ACD7062-8C3D-4132-A3E2-446B56EB23C6}"/>
    <cellStyle name="Comma 3 2 3 2 5 3 2" xfId="18324" xr:uid="{93123EEA-C4DE-4625-A5D9-8E4D06D186DD}"/>
    <cellStyle name="Comma 3 2 3 2 5 4" xfId="12721" xr:uid="{0B873EC9-86AB-471F-A774-1BCD0A3A9037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3" xfId="16591" xr:uid="{F7255BE6-C639-47C3-B6C9-942A3AB381D7}"/>
    <cellStyle name="Comma 3 2 3 2 6 3" xfId="8177" xr:uid="{1FCCB0BF-A760-4A55-A6A8-470E51C30D42}"/>
    <cellStyle name="Comma 3 2 3 2 6 3 2" xfId="19405" xr:uid="{3E9B5276-828C-45CF-8F2E-4B8351CE7E8F}"/>
    <cellStyle name="Comma 3 2 3 2 6 4" xfId="13802" xr:uid="{35B9625E-A6E8-4C6F-A2AF-FA29497067F9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3" xfId="14430" xr:uid="{A62DAE1F-4F44-4232-9688-3C2014C8F552}"/>
    <cellStyle name="Comma 3 2 3 2 7 3" xfId="6016" xr:uid="{AA452F9B-9736-4612-ABF6-96F72F452322}"/>
    <cellStyle name="Comma 3 2 3 2 7 3 2" xfId="17244" xr:uid="{F4C8F99C-93AE-491E-BA60-00F330808BDA}"/>
    <cellStyle name="Comma 3 2 3 2 7 4" xfId="11641" xr:uid="{A8EF0BB7-353A-4CB7-965D-3978079071A6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3" xfId="14154" xr:uid="{B8EEF93B-F1C9-4909-A923-088B6E52A2C7}"/>
    <cellStyle name="Comma 3 2 3 2 9" xfId="5741" xr:uid="{30BA19B5-B05D-4994-8EDB-07E5DF1F82CF}"/>
    <cellStyle name="Comma 3 2 3 2 9 2" xfId="16969" xr:uid="{1B19C9EB-C159-4318-846F-F1D18E885260}"/>
    <cellStyle name="Comma 3 2 3 3" xfId="195" xr:uid="{00000000-0005-0000-0000-000055050000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3" xfId="16377" xr:uid="{96437521-23E5-415C-A5FE-784A607199EF}"/>
    <cellStyle name="Comma 3 2 3 3 2 2 2 3" xfId="7963" xr:uid="{93B65592-C3FE-404F-B03A-53F0F0D75156}"/>
    <cellStyle name="Comma 3 2 3 3 2 2 2 3 2" xfId="19191" xr:uid="{8CC8D322-8994-478E-A662-428A0220C715}"/>
    <cellStyle name="Comma 3 2 3 3 2 2 2 4" xfId="13588" xr:uid="{837B06CE-C221-4541-8E63-BE49981400DF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3" xfId="15297" xr:uid="{A06A703F-582B-49AF-AACD-4325CFFAA44A}"/>
    <cellStyle name="Comma 3 2 3 3 2 2 4" xfId="6883" xr:uid="{67344EF2-45EC-493B-A1A4-00578F8FAE4D}"/>
    <cellStyle name="Comma 3 2 3 3 2 2 4 2" xfId="18111" xr:uid="{BFFD2848-382D-4117-803B-35012591C004}"/>
    <cellStyle name="Comma 3 2 3 3 2 2 5" xfId="12508" xr:uid="{9EA3BD7B-CACD-4914-A90D-CE1255C6BA1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3" xfId="15839" xr:uid="{9B93213D-73FA-429C-8BA8-BAECE80491DD}"/>
    <cellStyle name="Comma 3 2 3 3 2 3 3" xfId="7425" xr:uid="{09BBAA5E-7951-4840-8ED5-C9417A9C77E2}"/>
    <cellStyle name="Comma 3 2 3 3 2 3 3 2" xfId="18653" xr:uid="{8E1C4519-20EF-4660-B049-6D881DA3449B}"/>
    <cellStyle name="Comma 3 2 3 3 2 3 4" xfId="13050" xr:uid="{F924CCC2-9ECD-417E-9ED8-72BC2E17F2BC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3" xfId="14759" xr:uid="{55A082DA-2930-455F-8565-8950C4FA0DE4}"/>
    <cellStyle name="Comma 3 2 3 3 2 5" xfId="6345" xr:uid="{D785E1B4-38F1-4131-9BB2-6C85FC2A5CE3}"/>
    <cellStyle name="Comma 3 2 3 3 2 5 2" xfId="17573" xr:uid="{2D0BB693-6E15-4E1A-A3CD-E5CBFF515D7F}"/>
    <cellStyle name="Comma 3 2 3 3 2 6" xfId="11970" xr:uid="{5730AAC5-A9E6-4C8D-A472-D821B4E58AF7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3" xfId="16110" xr:uid="{5A47CE74-E61A-4474-90EE-9F74CF68BE06}"/>
    <cellStyle name="Comma 3 2 3 3 3 2 3" xfId="7696" xr:uid="{6BA54BED-1341-4D02-A795-60F511C03950}"/>
    <cellStyle name="Comma 3 2 3 3 3 2 3 2" xfId="18924" xr:uid="{7D6296E1-01CC-48AB-A7C3-F75EF3FAF332}"/>
    <cellStyle name="Comma 3 2 3 3 3 2 4" xfId="13321" xr:uid="{CB660676-A98F-4D5C-8966-133DF10007F0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3" xfId="15030" xr:uid="{6134F541-BD62-4B26-A314-34819F46A292}"/>
    <cellStyle name="Comma 3 2 3 3 3 4" xfId="6616" xr:uid="{0F9CEB13-01F1-4E5C-92C9-0CF28D4FD8C9}"/>
    <cellStyle name="Comma 3 2 3 3 3 4 2" xfId="17844" xr:uid="{FA18465A-BBD7-43F4-8B29-1D6DF9D90A63}"/>
    <cellStyle name="Comma 3 2 3 3 3 5" xfId="12241" xr:uid="{89AFA4BD-3967-4DDD-B3A1-968AE9B01712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3" xfId="15572" xr:uid="{60645A1E-21B4-48E6-93EF-6D33059615C4}"/>
    <cellStyle name="Comma 3 2 3 3 4 3" xfId="7158" xr:uid="{B77E84B0-CBB1-4574-99FB-0225D7854431}"/>
    <cellStyle name="Comma 3 2 3 3 4 3 2" xfId="18386" xr:uid="{2508261C-C62F-4022-948B-88213710BE6B}"/>
    <cellStyle name="Comma 3 2 3 3 4 4" xfId="12783" xr:uid="{C49559A3-3D00-4234-98EC-1CFAF9FA0F43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3" xfId="16653" xr:uid="{B4005C90-DAD8-4CCC-858B-30890790DA68}"/>
    <cellStyle name="Comma 3 2 3 3 5 3" xfId="8239" xr:uid="{8D8C464B-8CCE-4AC9-B781-5B463B82CDDC}"/>
    <cellStyle name="Comma 3 2 3 3 5 3 2" xfId="19467" xr:uid="{AEFA7013-084F-44EC-80BD-CA70F076CA62}"/>
    <cellStyle name="Comma 3 2 3 3 5 4" xfId="13864" xr:uid="{AFD0A793-5EBE-4571-9819-E46966ABF40F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3" xfId="14492" xr:uid="{B14C96CA-8FB8-494B-9CD6-B096A68DEFD0}"/>
    <cellStyle name="Comma 3 2 3 3 6 3" xfId="6078" xr:uid="{CBD939C2-AF76-49E6-86C3-5B63234003E9}"/>
    <cellStyle name="Comma 3 2 3 3 6 3 2" xfId="17306" xr:uid="{6AD8CA96-040B-480E-86EF-F85526E49E9A}"/>
    <cellStyle name="Comma 3 2 3 3 6 4" xfId="11703" xr:uid="{7B3D4C50-4AB8-449D-B086-B34B532285A1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3" xfId="14216" xr:uid="{31289370-8637-4249-95A7-49283382D3BC}"/>
    <cellStyle name="Comma 3 2 3 3 8" xfId="5803" xr:uid="{A833BB93-3080-417B-A178-E82946613E51}"/>
    <cellStyle name="Comma 3 2 3 3 8 2" xfId="17031" xr:uid="{8770AE1D-BE8F-4E3B-8BC5-748DD24F5F03}"/>
    <cellStyle name="Comma 3 2 3 3 9" xfId="11427" xr:uid="{4D56E708-874C-479E-AAD7-4F0DB3819937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3" xfId="16253" xr:uid="{43DCD174-640D-43E9-BDAD-2248530F30AC}"/>
    <cellStyle name="Comma 3 2 3 4 2 2 3" xfId="7839" xr:uid="{C3E749F6-53B5-4E17-9BE8-359841174442}"/>
    <cellStyle name="Comma 3 2 3 4 2 2 3 2" xfId="19067" xr:uid="{1B2E2225-86B0-480E-B744-576E71722EFA}"/>
    <cellStyle name="Comma 3 2 3 4 2 2 4" xfId="13464" xr:uid="{1BC819CC-D341-4AE7-86A6-3DEF364F1125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3" xfId="15173" xr:uid="{9F86A28D-B641-4038-84BC-1F4F6B4B88BB}"/>
    <cellStyle name="Comma 3 2 3 4 2 4" xfId="6759" xr:uid="{3EA6B080-39F3-4A4D-AA76-409938EE35B5}"/>
    <cellStyle name="Comma 3 2 3 4 2 4 2" xfId="17987" xr:uid="{0B40FC10-EBC8-4408-8ACD-3686142FB9FB}"/>
    <cellStyle name="Comma 3 2 3 4 2 5" xfId="12384" xr:uid="{E8F869A4-0E21-42C8-9CE8-6C6E6856F5A8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3" xfId="15715" xr:uid="{D348767C-0B97-4D13-A17A-1757CFE94CBC}"/>
    <cellStyle name="Comma 3 2 3 4 3 3" xfId="7301" xr:uid="{562AF94B-AB4E-47B3-958F-D734DDD499D7}"/>
    <cellStyle name="Comma 3 2 3 4 3 3 2" xfId="18529" xr:uid="{FF27B5E2-690B-425A-879E-8B31A4D210B8}"/>
    <cellStyle name="Comma 3 2 3 4 3 4" xfId="12926" xr:uid="{EB0A69AF-7EA2-4989-A0B8-D974E78DFAB7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3" xfId="14635" xr:uid="{C4A73DA7-B983-438A-B872-5C80924455FD}"/>
    <cellStyle name="Comma 3 2 3 4 5" xfId="6221" xr:uid="{A093B803-D0BA-44D6-8D9F-8C729BED3374}"/>
    <cellStyle name="Comma 3 2 3 4 5 2" xfId="17449" xr:uid="{BA0970DF-DB92-44DD-B1FD-041B261B7550}"/>
    <cellStyle name="Comma 3 2 3 4 6" xfId="11846" xr:uid="{6C23396F-45FC-42DE-89F4-1934D1BB9DD7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3" xfId="15986" xr:uid="{1CA5DA03-8F33-436C-848E-5FB0B7A56FA0}"/>
    <cellStyle name="Comma 3 2 3 5 2 3" xfId="7572" xr:uid="{F54C8C57-E765-4DF3-8B92-8D29815B90E7}"/>
    <cellStyle name="Comma 3 2 3 5 2 3 2" xfId="18800" xr:uid="{D21D7594-0B8B-4EA5-939D-BF21197A9540}"/>
    <cellStyle name="Comma 3 2 3 5 2 4" xfId="13197" xr:uid="{0DEFFEA9-F4DE-4F40-B956-4518081A83D0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3" xfId="14906" xr:uid="{5FB29655-2514-429B-8094-5DFD6F00D5F1}"/>
    <cellStyle name="Comma 3 2 3 5 4" xfId="6492" xr:uid="{72767C63-E899-4159-9547-720A27C94BF3}"/>
    <cellStyle name="Comma 3 2 3 5 4 2" xfId="17720" xr:uid="{A22193A0-7A6F-4BFD-B710-77FE170E9EB1}"/>
    <cellStyle name="Comma 3 2 3 5 5" xfId="12117" xr:uid="{33282F9D-55CF-4DA5-B7B0-6EBD1D63B3B7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3" xfId="15448" xr:uid="{674FDC4D-0098-4139-84BF-3D64808A267A}"/>
    <cellStyle name="Comma 3 2 3 6 3" xfId="7034" xr:uid="{A2FA2065-0535-4997-80DC-70F9EA70A435}"/>
    <cellStyle name="Comma 3 2 3 6 3 2" xfId="18262" xr:uid="{04B46FDB-8702-457D-834F-96DDDAE739E4}"/>
    <cellStyle name="Comma 3 2 3 6 4" xfId="12659" xr:uid="{C1915509-69DC-491E-980C-E84DA4ACCBA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3" xfId="16529" xr:uid="{7F750F19-234A-4F16-B6EA-38285B43F107}"/>
    <cellStyle name="Comma 3 2 3 7 3" xfId="8115" xr:uid="{47FEE25D-93F9-45C5-942D-AA0291929480}"/>
    <cellStyle name="Comma 3 2 3 7 3 2" xfId="19343" xr:uid="{F998EE7B-8862-4574-B2F0-74A6C64677EA}"/>
    <cellStyle name="Comma 3 2 3 7 4" xfId="13740" xr:uid="{943F6EB7-75BE-4727-A090-229ED5A24536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3" xfId="14368" xr:uid="{CC56DC81-D185-4BD3-9CF3-8D052BF95E00}"/>
    <cellStyle name="Comma 3 2 3 8 3" xfId="5954" xr:uid="{83A00F59-C51A-490E-BE46-F24F819041D0}"/>
    <cellStyle name="Comma 3 2 3 8 3 2" xfId="17182" xr:uid="{6A8DF701-D53B-4444-8CCC-57869FCDEFA9}"/>
    <cellStyle name="Comma 3 2 3 8 4" xfId="11579" xr:uid="{5952CFE2-947E-4C49-B1F1-7615CF7A3BB6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3" xfId="14092" xr:uid="{C4492158-DEEA-48A0-9EE8-59DCB8BAF9A6}"/>
    <cellStyle name="Comma 3 2 4" xfId="101" xr:uid="{00000000-0005-0000-0000-000068050000}"/>
    <cellStyle name="Comma 3 2 4 10" xfId="11333" xr:uid="{A27105BB-980B-48E8-8A97-711F0A439833}"/>
    <cellStyle name="Comma 3 2 4 2" xfId="227" xr:uid="{00000000-0005-0000-0000-000069050000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3" xfId="16409" xr:uid="{B44D5BD8-1AD1-47F3-9F61-5098A4FFE9F0}"/>
    <cellStyle name="Comma 3 2 4 2 2 2 2 3" xfId="7995" xr:uid="{3835B215-9B43-4251-9C75-A8932403AC62}"/>
    <cellStyle name="Comma 3 2 4 2 2 2 2 3 2" xfId="19223" xr:uid="{36183C1B-4F32-4D67-B372-83AA4F791EB9}"/>
    <cellStyle name="Comma 3 2 4 2 2 2 2 4" xfId="13620" xr:uid="{66A022F3-C790-4036-A717-F2DEAB3C10C2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3" xfId="15329" xr:uid="{7E431739-D906-4218-8B35-7EC4BB54BF98}"/>
    <cellStyle name="Comma 3 2 4 2 2 2 4" xfId="6915" xr:uid="{33846F9E-4BD4-427E-989A-22FFF0632E2A}"/>
    <cellStyle name="Comma 3 2 4 2 2 2 4 2" xfId="18143" xr:uid="{B3D3E38B-7709-46E1-B1D7-238461C8BFBA}"/>
    <cellStyle name="Comma 3 2 4 2 2 2 5" xfId="12540" xr:uid="{19FFD66A-AB25-4C3F-AC9E-2FF44841EC9D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3" xfId="15871" xr:uid="{17166F71-8FF3-452E-B03E-317F1673BBE1}"/>
    <cellStyle name="Comma 3 2 4 2 2 3 3" xfId="7457" xr:uid="{A49E5DFC-1F88-4D59-8CEF-7FB9217E6031}"/>
    <cellStyle name="Comma 3 2 4 2 2 3 3 2" xfId="18685" xr:uid="{4228DFE8-5306-4C2A-AA5B-3BF33A3AC73F}"/>
    <cellStyle name="Comma 3 2 4 2 2 3 4" xfId="13082" xr:uid="{79E6B7C3-696E-4A75-BCBB-CFD15DC81481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3" xfId="14791" xr:uid="{6F295115-9DDA-4909-A93E-469C8E0F4283}"/>
    <cellStyle name="Comma 3 2 4 2 2 5" xfId="6377" xr:uid="{D6D3FA16-D000-4E7F-95E5-6B010CD5A9B5}"/>
    <cellStyle name="Comma 3 2 4 2 2 5 2" xfId="17605" xr:uid="{6745CE4A-7FFE-4F94-81D7-4016B23C09EE}"/>
    <cellStyle name="Comma 3 2 4 2 2 6" xfId="12002" xr:uid="{0373072D-C5AE-47E5-87D1-435ECDB18BEB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3" xfId="16142" xr:uid="{EB58BC9C-6D51-4052-96CB-376371AB73A2}"/>
    <cellStyle name="Comma 3 2 4 2 3 2 3" xfId="7728" xr:uid="{67D0EE32-087F-4378-9441-EBFC35F8E344}"/>
    <cellStyle name="Comma 3 2 4 2 3 2 3 2" xfId="18956" xr:uid="{FCCBD1A4-73B7-4DBD-B62B-22F922CFE0F0}"/>
    <cellStyle name="Comma 3 2 4 2 3 2 4" xfId="13353" xr:uid="{59F42DF5-3F69-4538-9033-7D51C5155AC3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3" xfId="15062" xr:uid="{81499ACA-34E1-4E27-94B1-BCFEE6D4A6C1}"/>
    <cellStyle name="Comma 3 2 4 2 3 4" xfId="6648" xr:uid="{B9EABADA-E1BF-4CD9-AE88-160DB5312036}"/>
    <cellStyle name="Comma 3 2 4 2 3 4 2" xfId="17876" xr:uid="{C848FDD0-08C0-40DD-AFC3-35E341DCF326}"/>
    <cellStyle name="Comma 3 2 4 2 3 5" xfId="12273" xr:uid="{E9B3BC62-3E2D-483F-8E0D-E8C0F7CB4088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3" xfId="15604" xr:uid="{0483051A-388D-4A16-AEA1-E115C8F39653}"/>
    <cellStyle name="Comma 3 2 4 2 4 3" xfId="7190" xr:uid="{AEE850F8-301C-4EFD-AD18-F8560EA860CA}"/>
    <cellStyle name="Comma 3 2 4 2 4 3 2" xfId="18418" xr:uid="{95F503F7-F14F-4C89-B2F4-CA6E58431C75}"/>
    <cellStyle name="Comma 3 2 4 2 4 4" xfId="12815" xr:uid="{D9F97B39-9E10-488D-A1ED-54F3CA34EA02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3" xfId="16685" xr:uid="{5D57FC07-9980-4DDC-9BB4-8BEB41C7A9AA}"/>
    <cellStyle name="Comma 3 2 4 2 5 3" xfId="8271" xr:uid="{48F6B08A-3216-41E4-8F1C-A86B6863C88C}"/>
    <cellStyle name="Comma 3 2 4 2 5 3 2" xfId="19499" xr:uid="{8BBA3F22-DCE4-4A03-B2F9-55408A494477}"/>
    <cellStyle name="Comma 3 2 4 2 5 4" xfId="13896" xr:uid="{FE3215DD-F55E-4EE9-9EFF-77D19452EA4D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3" xfId="14524" xr:uid="{52665E24-26E2-46F8-AC53-A8B047B58B5C}"/>
    <cellStyle name="Comma 3 2 4 2 6 3" xfId="6110" xr:uid="{1D89F45C-CF2A-46E2-BAC3-EEE8FE7CFB74}"/>
    <cellStyle name="Comma 3 2 4 2 6 3 2" xfId="17338" xr:uid="{53AC707A-945F-4517-A555-914FB5F456D5}"/>
    <cellStyle name="Comma 3 2 4 2 6 4" xfId="11735" xr:uid="{CFE0F94B-2DA6-4533-9046-BEA5D8551A21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3" xfId="14248" xr:uid="{7ED7B602-EC26-43C2-94C3-609C1BC465C6}"/>
    <cellStyle name="Comma 3 2 4 2 8" xfId="5835" xr:uid="{7DE9D9F7-C85B-48D1-B1D7-D8C0D818029F}"/>
    <cellStyle name="Comma 3 2 4 2 8 2" xfId="17063" xr:uid="{8EFE0979-3F97-42CC-9FA6-D16382594E0B}"/>
    <cellStyle name="Comma 3 2 4 2 9" xfId="11459" xr:uid="{B2589691-FE5E-4E91-BAD1-F137838F6D39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3" xfId="16283" xr:uid="{29BC35EC-60E4-4D3A-929B-8E56D2593335}"/>
    <cellStyle name="Comma 3 2 4 3 2 2 3" xfId="7869" xr:uid="{7CFC74A4-F7CE-40B2-A6FE-3A0F2BF71C87}"/>
    <cellStyle name="Comma 3 2 4 3 2 2 3 2" xfId="19097" xr:uid="{A2D1FD3F-E3E0-4970-8A98-33CEDA9A0DF2}"/>
    <cellStyle name="Comma 3 2 4 3 2 2 4" xfId="13494" xr:uid="{ADA54F85-45D0-4B3D-BA6B-2535881A663E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3" xfId="15203" xr:uid="{F3928BC2-A50D-4F77-9A96-A3B9D9911679}"/>
    <cellStyle name="Comma 3 2 4 3 2 4" xfId="6789" xr:uid="{D186B8B4-5CC5-42CE-8D11-C509D92C3F79}"/>
    <cellStyle name="Comma 3 2 4 3 2 4 2" xfId="18017" xr:uid="{AD60A2A8-9417-4137-9156-61229DCE655C}"/>
    <cellStyle name="Comma 3 2 4 3 2 5" xfId="12414" xr:uid="{68800AA9-E73A-4BBF-9686-5FCCD0CDFAAF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3" xfId="15745" xr:uid="{256C7087-EBDF-4E59-92D9-58C1FFC37CD3}"/>
    <cellStyle name="Comma 3 2 4 3 3 3" xfId="7331" xr:uid="{CF83D164-6813-481C-ADDB-13C0B23F2DAE}"/>
    <cellStyle name="Comma 3 2 4 3 3 3 2" xfId="18559" xr:uid="{C8E54532-ED63-448C-AD43-463345EDFBCA}"/>
    <cellStyle name="Comma 3 2 4 3 3 4" xfId="12956" xr:uid="{0A17B081-662E-4769-9486-3E0312F341CF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3" xfId="14665" xr:uid="{E4CE0531-49E4-4B6E-B318-0C99E927314A}"/>
    <cellStyle name="Comma 3 2 4 3 5" xfId="6251" xr:uid="{802FE9A0-DD8C-4B51-80B0-EAAD91BE2E0E}"/>
    <cellStyle name="Comma 3 2 4 3 5 2" xfId="17479" xr:uid="{AED3A2FD-B627-44C5-95BC-7125F7CC055E}"/>
    <cellStyle name="Comma 3 2 4 3 6" xfId="11876" xr:uid="{81DF1B0B-7809-416A-A5CD-2EBE113212B7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3" xfId="16016" xr:uid="{5FFEC6B7-8A6B-46CB-92E4-23427A2036F1}"/>
    <cellStyle name="Comma 3 2 4 4 2 3" xfId="7602" xr:uid="{050501D0-AB0B-4264-A6DE-378A09480158}"/>
    <cellStyle name="Comma 3 2 4 4 2 3 2" xfId="18830" xr:uid="{ABCD55FD-3CFB-498F-9979-D47551AB6A6F}"/>
    <cellStyle name="Comma 3 2 4 4 2 4" xfId="13227" xr:uid="{43FD911B-3020-45C8-BAB5-6BC063891DCB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3" xfId="14936" xr:uid="{D9475AA9-BFDD-448B-88E7-E663769D98E2}"/>
    <cellStyle name="Comma 3 2 4 4 4" xfId="6522" xr:uid="{4C01F359-3102-4DC2-905B-64BFF061C8E8}"/>
    <cellStyle name="Comma 3 2 4 4 4 2" xfId="17750" xr:uid="{8F9E7FA6-3352-46F7-B4A2-9C456D60164A}"/>
    <cellStyle name="Comma 3 2 4 4 5" xfId="12147" xr:uid="{60432E7C-F031-4199-A88A-2A9952D55794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3" xfId="15478" xr:uid="{61098417-C771-49D6-AC80-0CF0B4059A4F}"/>
    <cellStyle name="Comma 3 2 4 5 3" xfId="7064" xr:uid="{20CBBA18-7932-4734-985C-FD8C45F9CD04}"/>
    <cellStyle name="Comma 3 2 4 5 3 2" xfId="18292" xr:uid="{65689924-2084-4934-8632-A38B4F174696}"/>
    <cellStyle name="Comma 3 2 4 5 4" xfId="12689" xr:uid="{FA9782A2-ADA0-4C4A-9052-1416730B19C0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3" xfId="16559" xr:uid="{5C293F45-9A83-4D1C-A860-93C1929FFA46}"/>
    <cellStyle name="Comma 3 2 4 6 3" xfId="8145" xr:uid="{E922FFFA-4B8D-4E9D-B9AA-EF4A7C4602CE}"/>
    <cellStyle name="Comma 3 2 4 6 3 2" xfId="19373" xr:uid="{968D9C6E-10E0-4A7C-8C65-46D3473649C3}"/>
    <cellStyle name="Comma 3 2 4 6 4" xfId="13770" xr:uid="{CBCDF98D-E29F-4B70-8245-A4B608D28834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3" xfId="14398" xr:uid="{C660C670-7EE7-497B-B8E3-7A65B78C35FA}"/>
    <cellStyle name="Comma 3 2 4 7 3" xfId="5984" xr:uid="{C215B063-9C96-422A-8D90-16B890690B43}"/>
    <cellStyle name="Comma 3 2 4 7 3 2" xfId="17212" xr:uid="{69029F9B-E7C9-4154-B552-B599FB73418F}"/>
    <cellStyle name="Comma 3 2 4 7 4" xfId="11609" xr:uid="{FEE3BBDC-4788-4E47-9C5D-65A9B1AFE92A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3" xfId="14122" xr:uid="{4E999993-C30A-4552-9265-182539A76CD7}"/>
    <cellStyle name="Comma 3 2 4 9" xfId="5709" xr:uid="{F167E419-EFB9-439E-8A1E-CC495A49E4B4}"/>
    <cellStyle name="Comma 3 2 4 9 2" xfId="16937" xr:uid="{5F8365F8-B3E5-4192-9808-6F34994B9722}"/>
    <cellStyle name="Comma 3 2 5" xfId="163" xr:uid="{00000000-0005-0000-0000-00007C050000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3" xfId="16345" xr:uid="{BD67C39E-2501-4199-8504-6D8AC4B9F064}"/>
    <cellStyle name="Comma 3 2 5 2 2 2 3" xfId="7931" xr:uid="{3AB985E9-0B18-4AE4-BB27-5C25C3BB687A}"/>
    <cellStyle name="Comma 3 2 5 2 2 2 3 2" xfId="19159" xr:uid="{22F67776-7995-4B23-8C7F-118A0924FAEF}"/>
    <cellStyle name="Comma 3 2 5 2 2 2 4" xfId="13556" xr:uid="{E4BA2A2C-3B76-4C16-B5B8-13F67B670F6E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3" xfId="15265" xr:uid="{37E720F4-9A39-45E6-8D0A-D66A7C49E1B1}"/>
    <cellStyle name="Comma 3 2 5 2 2 4" xfId="6851" xr:uid="{4C452743-71A8-42CC-AFD1-B6E6C6F9DB54}"/>
    <cellStyle name="Comma 3 2 5 2 2 4 2" xfId="18079" xr:uid="{E0305C5F-EBEA-4E5A-9D7E-610875CB75A0}"/>
    <cellStyle name="Comma 3 2 5 2 2 5" xfId="12476" xr:uid="{C6E012B8-1878-4FE2-BB6A-E2577416C14F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3" xfId="15807" xr:uid="{16F8B6F2-825C-4730-93BB-FE01E0EC907F}"/>
    <cellStyle name="Comma 3 2 5 2 3 3" xfId="7393" xr:uid="{11169E9D-D0D8-41A9-8759-6831976FA3ED}"/>
    <cellStyle name="Comma 3 2 5 2 3 3 2" xfId="18621" xr:uid="{7E767280-10A0-4C4B-B5AE-1055D785D3FF}"/>
    <cellStyle name="Comma 3 2 5 2 3 4" xfId="13018" xr:uid="{7B6CC776-138F-4596-BBF2-E5FB4C59A2F5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3" xfId="14727" xr:uid="{6F674F66-2D43-4757-88A8-AB7FA7CA054E}"/>
    <cellStyle name="Comma 3 2 5 2 5" xfId="6313" xr:uid="{0E60195A-0920-4070-93DA-C2EF4D1AC791}"/>
    <cellStyle name="Comma 3 2 5 2 5 2" xfId="17541" xr:uid="{F89BB5F7-956A-4AFF-9EDB-A8E55CD95AED}"/>
    <cellStyle name="Comma 3 2 5 2 6" xfId="11938" xr:uid="{17000909-E9A5-4CA9-8967-C80EAB8DC59D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3" xfId="16078" xr:uid="{E262BA49-0259-4E31-860F-8371BAC78BED}"/>
    <cellStyle name="Comma 3 2 5 3 2 3" xfId="7664" xr:uid="{C1FB6611-BD28-4E3F-80C1-64934DBE68ED}"/>
    <cellStyle name="Comma 3 2 5 3 2 3 2" xfId="18892" xr:uid="{E42F29BE-FB64-44C3-A96C-6D62FBECCC6C}"/>
    <cellStyle name="Comma 3 2 5 3 2 4" xfId="13289" xr:uid="{3D3E600D-74F7-4F2B-A2CD-3DF7CF05ADEF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3" xfId="14998" xr:uid="{AFC1DB99-BEC4-40ED-BF07-E7C49C5DED30}"/>
    <cellStyle name="Comma 3 2 5 3 4" xfId="6584" xr:uid="{6476EA9A-9140-4032-ACC9-219F245D6438}"/>
    <cellStyle name="Comma 3 2 5 3 4 2" xfId="17812" xr:uid="{7AC57F40-E5E9-46DD-A94C-21E2A3062DF8}"/>
    <cellStyle name="Comma 3 2 5 3 5" xfId="12209" xr:uid="{C0A23ED7-6575-4CEF-B660-F806E3D33D4E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3" xfId="15540" xr:uid="{94A1D54B-47AA-4B93-975C-4EA615A4DDE3}"/>
    <cellStyle name="Comma 3 2 5 4 3" xfId="7126" xr:uid="{F653A973-764B-4ACB-94EA-F877D929D3A0}"/>
    <cellStyle name="Comma 3 2 5 4 3 2" xfId="18354" xr:uid="{E0C68157-944A-4A59-BCA5-3AF2944E1091}"/>
    <cellStyle name="Comma 3 2 5 4 4" xfId="12751" xr:uid="{904B7EC1-FD08-44AB-9929-3474E3479F43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3" xfId="16621" xr:uid="{EE587D3C-F1B9-4902-A435-876D15E733A4}"/>
    <cellStyle name="Comma 3 2 5 5 3" xfId="8207" xr:uid="{1CD96DAE-D457-4E89-828D-FC103583D8A0}"/>
    <cellStyle name="Comma 3 2 5 5 3 2" xfId="19435" xr:uid="{910FCA7F-21D2-4315-A244-654072524DAF}"/>
    <cellStyle name="Comma 3 2 5 5 4" xfId="13832" xr:uid="{94368669-2D73-4B35-A725-013F10A6BEB5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3" xfId="14460" xr:uid="{C46A2614-05F9-41F2-927E-3B98824E0E92}"/>
    <cellStyle name="Comma 3 2 5 6 3" xfId="6046" xr:uid="{BA692244-F7C4-4580-BF9B-F5983E6B46D8}"/>
    <cellStyle name="Comma 3 2 5 6 3 2" xfId="17274" xr:uid="{86B66707-1C75-4F0B-8280-851867234941}"/>
    <cellStyle name="Comma 3 2 5 6 4" xfId="11671" xr:uid="{4058A32E-1006-4C58-83EB-6A3D9B24EF9F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3" xfId="14184" xr:uid="{F9133CA8-5BF8-44EC-91FF-29B099C8B82E}"/>
    <cellStyle name="Comma 3 2 5 8" xfId="5771" xr:uid="{32A6EACF-F000-4F33-89F1-6DF39866A4AD}"/>
    <cellStyle name="Comma 3 2 5 8 2" xfId="16999" xr:uid="{1D47DA5A-C1D2-4EB0-9391-64642C43AC20}"/>
    <cellStyle name="Comma 3 2 5 9" xfId="11395" xr:uid="{61DC4466-BC39-4B6D-B15E-4A9D595A995E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3" xfId="16225" xr:uid="{A4680D4A-67CA-4A17-8BE1-56D7F92FE922}"/>
    <cellStyle name="Comma 3 2 6 2 2 3" xfId="7811" xr:uid="{5E9BC099-17D3-40B7-B842-4ACE6ADF073E}"/>
    <cellStyle name="Comma 3 2 6 2 2 3 2" xfId="19039" xr:uid="{B2B7C2C0-5632-4333-9730-AA141433FEFD}"/>
    <cellStyle name="Comma 3 2 6 2 2 4" xfId="13436" xr:uid="{CC00B3DB-8510-4B1F-AE14-1BDA573626FF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3" xfId="15145" xr:uid="{9BD37647-B7E9-4800-B1B6-95C87C6DDEE4}"/>
    <cellStyle name="Comma 3 2 6 2 4" xfId="6731" xr:uid="{DEEABB39-BF86-407D-9F97-21F376433862}"/>
    <cellStyle name="Comma 3 2 6 2 4 2" xfId="17959" xr:uid="{2C1B03E3-D269-4D2A-8859-444269B1F23B}"/>
    <cellStyle name="Comma 3 2 6 2 5" xfId="12356" xr:uid="{CDA73583-3234-4E2E-A9A0-915C591E393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3" xfId="15687" xr:uid="{E634829C-6120-48CF-BD1A-8F2B6F1E0111}"/>
    <cellStyle name="Comma 3 2 6 3 3" xfId="7273" xr:uid="{130F2C93-9B72-4030-80CF-29936A223D6D}"/>
    <cellStyle name="Comma 3 2 6 3 3 2" xfId="18501" xr:uid="{C90E760C-E8D6-4689-8F9F-C342AEA25CFD}"/>
    <cellStyle name="Comma 3 2 6 3 4" xfId="12898" xr:uid="{16644C2E-144C-485C-A651-364C5407E012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3" xfId="14607" xr:uid="{729AA73E-A401-4506-A8ED-02F261E49E19}"/>
    <cellStyle name="Comma 3 2 6 5" xfId="6193" xr:uid="{5B51AF80-3F98-4D2A-BE91-97914B2E556B}"/>
    <cellStyle name="Comma 3 2 6 5 2" xfId="17421" xr:uid="{9870F499-E08D-4D47-9F22-253451F5E3A4}"/>
    <cellStyle name="Comma 3 2 6 6" xfId="11818" xr:uid="{C48515F6-8DDD-468E-808B-347E19671777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3" xfId="15958" xr:uid="{B85A494E-15CB-4AA3-BE2B-B114B06E11BE}"/>
    <cellStyle name="Comma 3 2 7 2 3" xfId="7544" xr:uid="{0D184A67-94EF-4E93-B31E-AD9DB260083C}"/>
    <cellStyle name="Comma 3 2 7 2 3 2" xfId="18772" xr:uid="{3367E6DE-064D-42FA-9F39-C0F328E50728}"/>
    <cellStyle name="Comma 3 2 7 2 4" xfId="13169" xr:uid="{A138B434-0B3B-405F-A3D5-9838F7E3C854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3" xfId="14878" xr:uid="{20D7BD81-DF51-4248-800C-944447EF1C85}"/>
    <cellStyle name="Comma 3 2 7 4" xfId="6464" xr:uid="{5095269A-F2C7-4A5C-8387-7353DAE23486}"/>
    <cellStyle name="Comma 3 2 7 4 2" xfId="17692" xr:uid="{102BF801-2B47-4093-B737-32D7AC8F3173}"/>
    <cellStyle name="Comma 3 2 7 5" xfId="12089" xr:uid="{78757DEA-D597-4FEB-8207-7888FABB6D49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3" xfId="15420" xr:uid="{7BCD8F8C-052B-440E-ABC5-3B205668FC8C}"/>
    <cellStyle name="Comma 3 2 8 3" xfId="7006" xr:uid="{B4FD2368-4445-489B-A37E-48D9784E6E95}"/>
    <cellStyle name="Comma 3 2 8 3 2" xfId="18234" xr:uid="{747BCED2-23EB-4539-B0DB-3C0CBD54B60B}"/>
    <cellStyle name="Comma 3 2 8 4" xfId="12631" xr:uid="{C924C7FD-1EF0-4D4A-8D55-6DD35DAEFC22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3" xfId="16501" xr:uid="{E1398F4E-9E71-4C6D-8F84-6FA8FE3EABD3}"/>
    <cellStyle name="Comma 3 2 9 3" xfId="8087" xr:uid="{64F6C633-F58B-4F21-9119-9250D793A02F}"/>
    <cellStyle name="Comma 3 2 9 3 2" xfId="19315" xr:uid="{135A4E87-6BE9-481D-B54F-74D4DCB990A2}"/>
    <cellStyle name="Comma 3 2 9 4" xfId="13712" xr:uid="{C619E1B5-0C7C-4625-B67D-441155D724BD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3" xfId="14066" xr:uid="{43D1470B-F193-4FC8-A080-25C0A6E89332}"/>
    <cellStyle name="Comma 3 3 11" xfId="5653" xr:uid="{8BC8BD8D-6682-44C8-A3D5-AD3C2B4964CB}"/>
    <cellStyle name="Comma 3 3 11 2" xfId="16881" xr:uid="{E425E36E-0952-4615-A5E2-AEC11087E890}"/>
    <cellStyle name="Comma 3 3 12" xfId="11277" xr:uid="{ED167E11-3DE4-4B0C-9E7E-BE84B12350EC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1" xfId="11306" xr:uid="{A5869B75-13BE-425D-BC42-0F539D2F9E3A}"/>
    <cellStyle name="Comma 3 3 2 2" xfId="136" xr:uid="{00000000-0005-0000-0000-000090050000}"/>
    <cellStyle name="Comma 3 3 2 2 10" xfId="11368" xr:uid="{E7770467-1088-4F66-835F-61309DD0B93E}"/>
    <cellStyle name="Comma 3 3 2 2 2" xfId="262" xr:uid="{00000000-0005-0000-0000-000091050000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3" xfId="16444" xr:uid="{7B1E19A9-E3C2-4A82-9B78-6EFFBF6E302C}"/>
    <cellStyle name="Comma 3 3 2 2 2 2 2 2 3" xfId="8030" xr:uid="{0017AB68-C1A7-4148-9255-A44E9B51BD79}"/>
    <cellStyle name="Comma 3 3 2 2 2 2 2 2 3 2" xfId="19258" xr:uid="{5E4A3A53-60FE-4702-A909-9663769024EF}"/>
    <cellStyle name="Comma 3 3 2 2 2 2 2 2 4" xfId="13655" xr:uid="{C8300BC8-22FE-40BA-9F0B-DB20E0F4E69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3" xfId="15364" xr:uid="{9E5BC77B-A649-4D60-8BAC-6AC09789895D}"/>
    <cellStyle name="Comma 3 3 2 2 2 2 2 4" xfId="6950" xr:uid="{77AF4361-AACE-4EF2-BA51-32342FF4A8A9}"/>
    <cellStyle name="Comma 3 3 2 2 2 2 2 4 2" xfId="18178" xr:uid="{9745BB55-FF93-4755-8769-7FBE57D558DC}"/>
    <cellStyle name="Comma 3 3 2 2 2 2 2 5" xfId="12575" xr:uid="{FDFF1EE6-5E90-44D2-A12B-7966A8B239B8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3" xfId="15906" xr:uid="{CC8189A5-E7BF-4432-8F7F-55F0BB821DA2}"/>
    <cellStyle name="Comma 3 3 2 2 2 2 3 3" xfId="7492" xr:uid="{64883F32-C672-4649-9DE8-53820489830C}"/>
    <cellStyle name="Comma 3 3 2 2 2 2 3 3 2" xfId="18720" xr:uid="{2C48F91B-C72D-4312-9DC5-7ABF7E66BC2E}"/>
    <cellStyle name="Comma 3 3 2 2 2 2 3 4" xfId="13117" xr:uid="{2419C6DD-1581-44EE-ADB0-BD2193142498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3" xfId="14826" xr:uid="{2CE452F9-46FE-4DAB-A387-9950BF55D84A}"/>
    <cellStyle name="Comma 3 3 2 2 2 2 5" xfId="6412" xr:uid="{3199E696-6F5B-4951-87FC-6C8F7D78F0CF}"/>
    <cellStyle name="Comma 3 3 2 2 2 2 5 2" xfId="17640" xr:uid="{182CEC02-B821-4F2C-B6E4-2B81872A5792}"/>
    <cellStyle name="Comma 3 3 2 2 2 2 6" xfId="12037" xr:uid="{4361247B-FD45-46AB-B077-359E3FC2C0FB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3" xfId="16177" xr:uid="{A45FF009-9938-49A0-B8CC-E3227EB758A5}"/>
    <cellStyle name="Comma 3 3 2 2 2 3 2 3" xfId="7763" xr:uid="{28C04CCE-566C-48F3-BB5A-62FFBF4BF7BC}"/>
    <cellStyle name="Comma 3 3 2 2 2 3 2 3 2" xfId="18991" xr:uid="{B11B3416-71F6-456D-A4F4-D40E6B9E1CDC}"/>
    <cellStyle name="Comma 3 3 2 2 2 3 2 4" xfId="13388" xr:uid="{D352CB88-ADA2-45F4-8C47-0A3C6487F7CF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3" xfId="15097" xr:uid="{708281F7-CB93-44E5-A99C-DAE5EB2C4447}"/>
    <cellStyle name="Comma 3 3 2 2 2 3 4" xfId="6683" xr:uid="{4307AE3C-2689-4697-868C-6F5422B67532}"/>
    <cellStyle name="Comma 3 3 2 2 2 3 4 2" xfId="17911" xr:uid="{67B55E5A-5779-472D-B23D-D8E91CD53321}"/>
    <cellStyle name="Comma 3 3 2 2 2 3 5" xfId="12308" xr:uid="{48A3E04E-094C-4288-880E-B3EB70FCC59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3" xfId="15639" xr:uid="{F8B28179-26B7-4B80-A383-006B0D9912A0}"/>
    <cellStyle name="Comma 3 3 2 2 2 4 3" xfId="7225" xr:uid="{AB181299-679B-4BD5-BBAF-F2967F399FF9}"/>
    <cellStyle name="Comma 3 3 2 2 2 4 3 2" xfId="18453" xr:uid="{85CF56D0-43BC-4C12-88AE-0A5AAA73728D}"/>
    <cellStyle name="Comma 3 3 2 2 2 4 4" xfId="12850" xr:uid="{D40A3F4E-171F-4804-AE64-913D21B50374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3" xfId="16720" xr:uid="{9A8FAEAA-B66F-4FFE-AF31-7EED8B97F01E}"/>
    <cellStyle name="Comma 3 3 2 2 2 5 3" xfId="8306" xr:uid="{75483D14-BB80-42B6-88F7-DEB118AEBE02}"/>
    <cellStyle name="Comma 3 3 2 2 2 5 3 2" xfId="19534" xr:uid="{2CF23A6E-EDE3-4370-91AE-8D6C43A8CA78}"/>
    <cellStyle name="Comma 3 3 2 2 2 5 4" xfId="13931" xr:uid="{C9894C0F-C6FA-4337-8862-FE6B34020D88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3" xfId="14559" xr:uid="{DE88C65A-C887-4743-8CB5-3B65A1D44AD4}"/>
    <cellStyle name="Comma 3 3 2 2 2 6 3" xfId="6145" xr:uid="{F13521CB-2E2D-4089-BA69-71D5F9BCD0B7}"/>
    <cellStyle name="Comma 3 3 2 2 2 6 3 2" xfId="17373" xr:uid="{B24A71BC-270B-4D8F-BDC9-605692D6CDD1}"/>
    <cellStyle name="Comma 3 3 2 2 2 6 4" xfId="11770" xr:uid="{E6817BC6-BA9B-4AFB-8A7B-453E98FB900F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3" xfId="14283" xr:uid="{EB641B97-7C9E-4BAD-9747-050F1E4A96F2}"/>
    <cellStyle name="Comma 3 3 2 2 2 8" xfId="5870" xr:uid="{41A64593-EDFA-4AA8-8D9D-625B6AE7AC8B}"/>
    <cellStyle name="Comma 3 3 2 2 2 8 2" xfId="17098" xr:uid="{D3C21DFB-594A-48F3-A3F2-A46D7472231E}"/>
    <cellStyle name="Comma 3 3 2 2 2 9" xfId="11494" xr:uid="{58FFCEFE-DE3F-4272-9143-3ACDDCDFDDD0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3" xfId="16318" xr:uid="{4D840BA9-D934-4730-AA29-7D09C031DC04}"/>
    <cellStyle name="Comma 3 3 2 2 3 2 2 3" xfId="7904" xr:uid="{BA942CC0-A052-4523-BBA5-3ED2EDB84556}"/>
    <cellStyle name="Comma 3 3 2 2 3 2 2 3 2" xfId="19132" xr:uid="{1381F8D2-3126-4DFD-A7CD-05F71A6F59C3}"/>
    <cellStyle name="Comma 3 3 2 2 3 2 2 4" xfId="13529" xr:uid="{3524FD4F-948A-4B54-93E8-9BF3394C61F9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3" xfId="15238" xr:uid="{1B7AE5A9-C7CC-402F-8378-916B860307E5}"/>
    <cellStyle name="Comma 3 3 2 2 3 2 4" xfId="6824" xr:uid="{5DBF3444-6974-46BA-86ED-A8B708DE5BF4}"/>
    <cellStyle name="Comma 3 3 2 2 3 2 4 2" xfId="18052" xr:uid="{D4A78A8C-9E9E-4D02-90B7-254941F7E37D}"/>
    <cellStyle name="Comma 3 3 2 2 3 2 5" xfId="12449" xr:uid="{219EB4FA-8548-444C-BCA4-1CD9EF7161F5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3" xfId="15780" xr:uid="{7B0016B9-EEAB-4814-A428-1DBC0053EE5D}"/>
    <cellStyle name="Comma 3 3 2 2 3 3 3" xfId="7366" xr:uid="{948657DC-B4BE-4B42-AD9A-744D53BCE317}"/>
    <cellStyle name="Comma 3 3 2 2 3 3 3 2" xfId="18594" xr:uid="{7B5DA713-FC36-4221-8F87-C55B962EA978}"/>
    <cellStyle name="Comma 3 3 2 2 3 3 4" xfId="12991" xr:uid="{CACB44F3-2116-488B-AF62-C677009630FE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3" xfId="14700" xr:uid="{F144D514-8F94-4708-A7EA-570F8E5950EA}"/>
    <cellStyle name="Comma 3 3 2 2 3 5" xfId="6286" xr:uid="{B67072BD-0935-4421-AB0E-F45FB927506B}"/>
    <cellStyle name="Comma 3 3 2 2 3 5 2" xfId="17514" xr:uid="{7D8E0BC1-7DD7-4EB8-ACFA-57CC8FD2CB13}"/>
    <cellStyle name="Comma 3 3 2 2 3 6" xfId="11911" xr:uid="{6E0FC56E-056D-443E-8B40-B7C4C8D98B1B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3" xfId="16051" xr:uid="{634900E9-3EDB-4CE2-860A-F15D3D7A5572}"/>
    <cellStyle name="Comma 3 3 2 2 4 2 3" xfId="7637" xr:uid="{E7ADB214-1E1F-4696-BAE8-AA073BCE57CC}"/>
    <cellStyle name="Comma 3 3 2 2 4 2 3 2" xfId="18865" xr:uid="{0930A075-A5C0-41DB-B3A7-EFF5F6FEA361}"/>
    <cellStyle name="Comma 3 3 2 2 4 2 4" xfId="13262" xr:uid="{7C216502-78A8-43A1-8B42-5BE16577D840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3" xfId="14971" xr:uid="{D33AEDDE-6B00-4962-9D60-9D8AF6D1DB43}"/>
    <cellStyle name="Comma 3 3 2 2 4 4" xfId="6557" xr:uid="{CAC39BE2-1ECA-4820-B25F-9E100730595D}"/>
    <cellStyle name="Comma 3 3 2 2 4 4 2" xfId="17785" xr:uid="{E7726017-1137-4231-9609-25F4626AF2A1}"/>
    <cellStyle name="Comma 3 3 2 2 4 5" xfId="12182" xr:uid="{CB029701-A8D5-4CA6-A731-0EF98F7F8389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3" xfId="15513" xr:uid="{6B75BB39-4CB6-4A09-BEF4-9C4D770FD053}"/>
    <cellStyle name="Comma 3 3 2 2 5 3" xfId="7099" xr:uid="{772F458E-3294-4F77-8AD0-DF6F52146962}"/>
    <cellStyle name="Comma 3 3 2 2 5 3 2" xfId="18327" xr:uid="{F65AE4B3-916F-4E66-BE12-E7774FD75D62}"/>
    <cellStyle name="Comma 3 3 2 2 5 4" xfId="12724" xr:uid="{C55D17F3-F680-4990-A3D7-31EA08509F18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3" xfId="16594" xr:uid="{0E25F112-E76A-46E7-A4C5-B0D618F04529}"/>
    <cellStyle name="Comma 3 3 2 2 6 3" xfId="8180" xr:uid="{0A237FF6-79EF-4277-85AE-75634A8BF5EA}"/>
    <cellStyle name="Comma 3 3 2 2 6 3 2" xfId="19408" xr:uid="{9D99AC7C-0BCF-43DC-B7D6-C06DC33A58EF}"/>
    <cellStyle name="Comma 3 3 2 2 6 4" xfId="13805" xr:uid="{F40C53D0-E13D-45C8-9B87-D306D8E3A4A4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3" xfId="14433" xr:uid="{771FF266-2D8A-4620-ADB3-3C308698BBCE}"/>
    <cellStyle name="Comma 3 3 2 2 7 3" xfId="6019" xr:uid="{E2A12CF0-373C-44B5-BA28-2F1B02A38D9B}"/>
    <cellStyle name="Comma 3 3 2 2 7 3 2" xfId="17247" xr:uid="{C6D08554-6D08-46F7-813D-3E2E0184326B}"/>
    <cellStyle name="Comma 3 3 2 2 7 4" xfId="11644" xr:uid="{F3959E45-5A76-4C22-B985-5C3EE6E6D9B0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3" xfId="14157" xr:uid="{7243EE94-9DEF-4B21-AA9D-9B0373C67B81}"/>
    <cellStyle name="Comma 3 3 2 2 9" xfId="5744" xr:uid="{5B8E46A4-B847-469A-ACFB-DD621B0FF0CA}"/>
    <cellStyle name="Comma 3 3 2 2 9 2" xfId="16972" xr:uid="{2C854CE1-1A14-440E-85A4-06823F0224FF}"/>
    <cellStyle name="Comma 3 3 2 3" xfId="198" xr:uid="{00000000-0005-0000-0000-0000A4050000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3" xfId="16380" xr:uid="{5C2FE1FC-A512-4446-A043-DB286D9E4A93}"/>
    <cellStyle name="Comma 3 3 2 3 2 2 2 3" xfId="7966" xr:uid="{70455D9B-B89E-4E0B-B9D5-8E16AB5060B0}"/>
    <cellStyle name="Comma 3 3 2 3 2 2 2 3 2" xfId="19194" xr:uid="{DA907914-3444-463C-8A19-022D45890AE7}"/>
    <cellStyle name="Comma 3 3 2 3 2 2 2 4" xfId="13591" xr:uid="{1DD5DE1F-F68C-4FD2-91F1-1F2712E3345C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3" xfId="15300" xr:uid="{74B12F7F-BB65-4EB8-9FC2-664455A15629}"/>
    <cellStyle name="Comma 3 3 2 3 2 2 4" xfId="6886" xr:uid="{4902DD6E-4B5B-4DE8-ADBF-9DCEC1AD28EB}"/>
    <cellStyle name="Comma 3 3 2 3 2 2 4 2" xfId="18114" xr:uid="{A911FFC1-F91A-419C-BD0F-3BFF4E91337C}"/>
    <cellStyle name="Comma 3 3 2 3 2 2 5" xfId="12511" xr:uid="{3A0920CE-6997-4DCD-8296-1CB28EE4D672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3" xfId="15842" xr:uid="{EA526C82-B71C-40A4-ADC4-F5740D5D278E}"/>
    <cellStyle name="Comma 3 3 2 3 2 3 3" xfId="7428" xr:uid="{CCC2D21A-A4D0-4928-990B-2138A93EE41F}"/>
    <cellStyle name="Comma 3 3 2 3 2 3 3 2" xfId="18656" xr:uid="{F69033C8-56C6-48F6-81AC-8CD98BC80028}"/>
    <cellStyle name="Comma 3 3 2 3 2 3 4" xfId="13053" xr:uid="{4FC4F34F-A469-4648-9A85-53E1411CDCD4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3" xfId="14762" xr:uid="{ECE624E1-1CCD-46F1-AE7B-366A6C437931}"/>
    <cellStyle name="Comma 3 3 2 3 2 5" xfId="6348" xr:uid="{7A59BDBC-21E3-48E3-9FFF-6D3BB544647D}"/>
    <cellStyle name="Comma 3 3 2 3 2 5 2" xfId="17576" xr:uid="{AE84B87E-198C-4CB2-AE4A-491DB2D6F28F}"/>
    <cellStyle name="Comma 3 3 2 3 2 6" xfId="11973" xr:uid="{5C10B42E-CA5F-4C81-BE29-214ED7771F6D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3" xfId="16113" xr:uid="{E287DA42-4542-42FF-A048-E72B1507DBB3}"/>
    <cellStyle name="Comma 3 3 2 3 3 2 3" xfId="7699" xr:uid="{25C6F2A8-5147-4476-B178-3791FFFAEA06}"/>
    <cellStyle name="Comma 3 3 2 3 3 2 3 2" xfId="18927" xr:uid="{8B8FBF35-00F5-45E5-8593-2AEBF0535BE1}"/>
    <cellStyle name="Comma 3 3 2 3 3 2 4" xfId="13324" xr:uid="{6202212A-143F-4751-8A66-C074101D4F38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3" xfId="15033" xr:uid="{254CC08A-4D53-4350-8645-1036D2E553F0}"/>
    <cellStyle name="Comma 3 3 2 3 3 4" xfId="6619" xr:uid="{C728B49D-10CA-4FD8-8175-6F82A70FAFCE}"/>
    <cellStyle name="Comma 3 3 2 3 3 4 2" xfId="17847" xr:uid="{4038D84D-818E-4FFD-9093-DEFD704AD308}"/>
    <cellStyle name="Comma 3 3 2 3 3 5" xfId="12244" xr:uid="{968110F6-AB6B-47C6-B6CE-0A7055550C6C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3" xfId="15575" xr:uid="{331E8570-54F9-4B28-ABA6-D5190BAC92C8}"/>
    <cellStyle name="Comma 3 3 2 3 4 3" xfId="7161" xr:uid="{0ABBFC14-117D-4228-9FF0-65CD2D356C88}"/>
    <cellStyle name="Comma 3 3 2 3 4 3 2" xfId="18389" xr:uid="{A40CBD71-D9D2-4E7B-90D8-175281EB6F33}"/>
    <cellStyle name="Comma 3 3 2 3 4 4" xfId="12786" xr:uid="{A9EF1839-526A-4381-9FB7-6EF0418133B6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3" xfId="16656" xr:uid="{2B746CD9-E824-4713-A602-A731EC729B31}"/>
    <cellStyle name="Comma 3 3 2 3 5 3" xfId="8242" xr:uid="{1C1E9728-03BC-43A3-81A2-6A301D3F0D2D}"/>
    <cellStyle name="Comma 3 3 2 3 5 3 2" xfId="19470" xr:uid="{A9A1ED36-0B10-4745-8853-EFE68BF66895}"/>
    <cellStyle name="Comma 3 3 2 3 5 4" xfId="13867" xr:uid="{947EEADA-1C61-4FB9-9D47-A2EFCD5AFF0E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3" xfId="14495" xr:uid="{D6ED774E-8813-4DC6-9720-F9DDD70679F6}"/>
    <cellStyle name="Comma 3 3 2 3 6 3" xfId="6081" xr:uid="{E69F71DF-C514-4373-B8DD-B973B67A14A8}"/>
    <cellStyle name="Comma 3 3 2 3 6 3 2" xfId="17309" xr:uid="{825DAB02-39F1-47FB-87B9-A67EAE513869}"/>
    <cellStyle name="Comma 3 3 2 3 6 4" xfId="11706" xr:uid="{48F794C9-35BD-4D05-BF0A-D32F583FC5FF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3" xfId="14219" xr:uid="{1AD14784-4CDB-4016-9332-93EDB8B8B5A8}"/>
    <cellStyle name="Comma 3 3 2 3 8" xfId="5806" xr:uid="{4630107F-39E0-479A-A7FE-5FCCE81DF7DC}"/>
    <cellStyle name="Comma 3 3 2 3 8 2" xfId="17034" xr:uid="{DCD5E868-1DF7-4295-B5F7-0B5C07A5F8C0}"/>
    <cellStyle name="Comma 3 3 2 3 9" xfId="11430" xr:uid="{5B462460-AC62-4D9F-A7A2-491746A93451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3" xfId="16256" xr:uid="{4E61857F-7843-4405-9462-8D698661B5EB}"/>
    <cellStyle name="Comma 3 3 2 4 2 2 3" xfId="7842" xr:uid="{F822243A-4FEA-48A7-8E53-EED9EE0D31BE}"/>
    <cellStyle name="Comma 3 3 2 4 2 2 3 2" xfId="19070" xr:uid="{0E9E0B6F-1C35-4EA4-89B3-09AA2802F47F}"/>
    <cellStyle name="Comma 3 3 2 4 2 2 4" xfId="13467" xr:uid="{012EAF63-6354-4DEC-A4A9-5EA13DBE4A5E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3" xfId="15176" xr:uid="{658340B7-66B4-406A-B354-3150AE20ECE0}"/>
    <cellStyle name="Comma 3 3 2 4 2 4" xfId="6762" xr:uid="{37090563-BE54-4F37-BCF2-952E7F14EF97}"/>
    <cellStyle name="Comma 3 3 2 4 2 4 2" xfId="17990" xr:uid="{E145837D-99CF-4692-8A57-17C0430C7C06}"/>
    <cellStyle name="Comma 3 3 2 4 2 5" xfId="12387" xr:uid="{7E9B800E-BE55-405B-A873-DD6572E5846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3" xfId="15718" xr:uid="{75F4DCD8-A256-43F0-AA92-8F495D0B40BF}"/>
    <cellStyle name="Comma 3 3 2 4 3 3" xfId="7304" xr:uid="{DE711418-AD19-48B3-B7EC-B9B40D5EF726}"/>
    <cellStyle name="Comma 3 3 2 4 3 3 2" xfId="18532" xr:uid="{B02770EF-E351-47AB-94E3-FCD4A40525FF}"/>
    <cellStyle name="Comma 3 3 2 4 3 4" xfId="12929" xr:uid="{6F549762-7835-4CC4-8A4C-0B23F8B0904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3" xfId="14638" xr:uid="{A9567152-0AB0-44A7-9B24-28F361CC0F3A}"/>
    <cellStyle name="Comma 3 3 2 4 5" xfId="6224" xr:uid="{7E31A989-9A7B-4ADF-A650-AF662E82BF0E}"/>
    <cellStyle name="Comma 3 3 2 4 5 2" xfId="17452" xr:uid="{3B53ACF7-C6E4-4159-9758-7B238502D821}"/>
    <cellStyle name="Comma 3 3 2 4 6" xfId="11849" xr:uid="{2B1492C0-4E9A-4F77-B047-9BE31268A122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3" xfId="15989" xr:uid="{C5971033-9DE2-495A-B12F-CC749E48C123}"/>
    <cellStyle name="Comma 3 3 2 5 2 3" xfId="7575" xr:uid="{4B85838C-0477-4F84-B5BB-03A64A8ED07E}"/>
    <cellStyle name="Comma 3 3 2 5 2 3 2" xfId="18803" xr:uid="{4757A5B1-1585-45B5-BC41-58651F160D33}"/>
    <cellStyle name="Comma 3 3 2 5 2 4" xfId="13200" xr:uid="{405E6F30-329D-4FD5-9F03-BDB71E4F0016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3" xfId="14909" xr:uid="{7C9AC861-9A1F-4538-A7EF-5B017EC66E33}"/>
    <cellStyle name="Comma 3 3 2 5 4" xfId="6495" xr:uid="{CFF0492D-B404-4806-8772-62C518BAA551}"/>
    <cellStyle name="Comma 3 3 2 5 4 2" xfId="17723" xr:uid="{076C8D9C-74C5-4457-BF12-61B70ABF8B36}"/>
    <cellStyle name="Comma 3 3 2 5 5" xfId="12120" xr:uid="{42F5A8A5-C55A-4D6F-993A-C6E13B2EFC77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3" xfId="15451" xr:uid="{DCFDEF38-BCBF-4F21-A4E0-CA4FC0CADA65}"/>
    <cellStyle name="Comma 3 3 2 6 3" xfId="7037" xr:uid="{2933AB16-7E03-4EDF-BB13-0D6559CB830F}"/>
    <cellStyle name="Comma 3 3 2 6 3 2" xfId="18265" xr:uid="{2EB93A90-E1C7-43D8-A9D8-9D09AC496645}"/>
    <cellStyle name="Comma 3 3 2 6 4" xfId="12662" xr:uid="{6C699AE6-D65E-4B31-861E-B23658F72B86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3" xfId="16532" xr:uid="{F7154AE8-BF0C-412E-935E-BBABF62FE6E7}"/>
    <cellStyle name="Comma 3 3 2 7 3" xfId="8118" xr:uid="{F835AA08-8C54-4D14-95FE-F982A36C6283}"/>
    <cellStyle name="Comma 3 3 2 7 3 2" xfId="19346" xr:uid="{3C87D31B-92DE-4616-9BB1-C6BC5591307C}"/>
    <cellStyle name="Comma 3 3 2 7 4" xfId="13743" xr:uid="{5C38321C-F31F-49E7-8124-35FC8CF0413E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3" xfId="14371" xr:uid="{D13FEEAB-BBAF-4BA5-AF18-686D6B79E9AA}"/>
    <cellStyle name="Comma 3 3 2 8 3" xfId="5957" xr:uid="{8F3CB4F4-C1AC-4490-8D24-9D7113899B9F}"/>
    <cellStyle name="Comma 3 3 2 8 3 2" xfId="17185" xr:uid="{40C8597A-6F61-4987-92C0-A7B1A73EAE71}"/>
    <cellStyle name="Comma 3 3 2 8 4" xfId="11582" xr:uid="{2FE44FAE-7945-475D-A668-FB3B7026BC4D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3" xfId="14095" xr:uid="{A370858A-82EE-4A5E-9AC2-05075ED74D00}"/>
    <cellStyle name="Comma 3 3 3" xfId="104" xr:uid="{00000000-0005-0000-0000-0000B7050000}"/>
    <cellStyle name="Comma 3 3 3 10" xfId="11336" xr:uid="{7CF6BD96-B2D9-436E-B818-D05DBD545C03}"/>
    <cellStyle name="Comma 3 3 3 2" xfId="230" xr:uid="{00000000-0005-0000-0000-0000B8050000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3" xfId="16412" xr:uid="{5DE67730-9172-45FE-9C42-A5BDB2EC7DAA}"/>
    <cellStyle name="Comma 3 3 3 2 2 2 2 3" xfId="7998" xr:uid="{EE456D7A-01EB-4A8E-9CD0-D0A455018BF2}"/>
    <cellStyle name="Comma 3 3 3 2 2 2 2 3 2" xfId="19226" xr:uid="{BE2B84EF-A7BF-4DAE-B9C9-43E0931A759A}"/>
    <cellStyle name="Comma 3 3 3 2 2 2 2 4" xfId="13623" xr:uid="{8A4F2852-7396-4D6E-AAAF-625B270D37DD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3" xfId="15332" xr:uid="{87382EFB-7861-4620-96BC-949A5AD48094}"/>
    <cellStyle name="Comma 3 3 3 2 2 2 4" xfId="6918" xr:uid="{FE1E7266-48BA-4F92-ACEE-1989D55F5BE7}"/>
    <cellStyle name="Comma 3 3 3 2 2 2 4 2" xfId="18146" xr:uid="{92B78352-F734-48E6-ADB8-56566C3D5BF2}"/>
    <cellStyle name="Comma 3 3 3 2 2 2 5" xfId="12543" xr:uid="{1CBF3B6F-5CB3-4401-9C08-462794D8B66A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3" xfId="15874" xr:uid="{BEFB072B-A004-4F0B-B3E5-6D7C222F2AA3}"/>
    <cellStyle name="Comma 3 3 3 2 2 3 3" xfId="7460" xr:uid="{D6B0169B-FE8F-48EF-9B16-E1C461BAA644}"/>
    <cellStyle name="Comma 3 3 3 2 2 3 3 2" xfId="18688" xr:uid="{2F28A32E-05ED-453B-8EB7-0BCC8CB4073B}"/>
    <cellStyle name="Comma 3 3 3 2 2 3 4" xfId="13085" xr:uid="{510BFC30-AFDC-427B-998B-898CE8DD7855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3" xfId="14794" xr:uid="{AA34148D-4A90-4D5D-BC10-7CAC392D8C82}"/>
    <cellStyle name="Comma 3 3 3 2 2 5" xfId="6380" xr:uid="{75BA0500-4A8D-4797-A9BF-03BE83208719}"/>
    <cellStyle name="Comma 3 3 3 2 2 5 2" xfId="17608" xr:uid="{04E3A6E9-C2BF-48F8-9197-FD13B41FFBFF}"/>
    <cellStyle name="Comma 3 3 3 2 2 6" xfId="12005" xr:uid="{A8010573-8D66-4AB3-A71D-EC9C6D08C7FC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3" xfId="16145" xr:uid="{C0304151-35FB-4F46-95F1-ACA65EDC7520}"/>
    <cellStyle name="Comma 3 3 3 2 3 2 3" xfId="7731" xr:uid="{1EC8A82F-9FC9-4777-8E92-3A61FD3A3E8A}"/>
    <cellStyle name="Comma 3 3 3 2 3 2 3 2" xfId="18959" xr:uid="{7BA1D82B-6087-4AEB-B9AB-678A5583743C}"/>
    <cellStyle name="Comma 3 3 3 2 3 2 4" xfId="13356" xr:uid="{A28293D7-3A08-4B44-938D-E82CB40C3DC6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3" xfId="15065" xr:uid="{AA507B86-0C8A-4EE4-BFBF-1A8A25831032}"/>
    <cellStyle name="Comma 3 3 3 2 3 4" xfId="6651" xr:uid="{B4C498DE-5F21-481D-BE1B-B44C8404B088}"/>
    <cellStyle name="Comma 3 3 3 2 3 4 2" xfId="17879" xr:uid="{9C52B9D1-BAD6-4316-AD38-6DA4E3B2A091}"/>
    <cellStyle name="Comma 3 3 3 2 3 5" xfId="12276" xr:uid="{3680BEB0-E10C-4518-9FB7-5E99459FE474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3" xfId="15607" xr:uid="{785EB1A5-5992-4909-9DDB-4D86CECA072A}"/>
    <cellStyle name="Comma 3 3 3 2 4 3" xfId="7193" xr:uid="{AD54B08E-96C2-417B-8C08-0A4C10E1BE02}"/>
    <cellStyle name="Comma 3 3 3 2 4 3 2" xfId="18421" xr:uid="{2269B439-5161-4179-9A9D-543787CA3E84}"/>
    <cellStyle name="Comma 3 3 3 2 4 4" xfId="12818" xr:uid="{1EDD22E2-1E90-4831-AE8F-DEE83CA49612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3" xfId="16688" xr:uid="{8EE0D736-2D1F-4F71-9F1B-9036BA392671}"/>
    <cellStyle name="Comma 3 3 3 2 5 3" xfId="8274" xr:uid="{DED0F1B3-D92A-4FFB-A746-02B69097A8DF}"/>
    <cellStyle name="Comma 3 3 3 2 5 3 2" xfId="19502" xr:uid="{3FC2E7A8-3AD1-4AEC-9D4C-5F16D32D387A}"/>
    <cellStyle name="Comma 3 3 3 2 5 4" xfId="13899" xr:uid="{3FE571EF-C177-4A82-87C8-F24288FD8C9C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3" xfId="14527" xr:uid="{A7D5BF99-0858-4C69-8EDE-BA23FBB085FA}"/>
    <cellStyle name="Comma 3 3 3 2 6 3" xfId="6113" xr:uid="{FA691338-133D-47A4-9FED-882335890FF5}"/>
    <cellStyle name="Comma 3 3 3 2 6 3 2" xfId="17341" xr:uid="{E05CF03E-CAEF-4262-88E0-A769B91C1411}"/>
    <cellStyle name="Comma 3 3 3 2 6 4" xfId="11738" xr:uid="{23E2EB8E-3A6A-4DC2-94D8-A8942C674175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3" xfId="14251" xr:uid="{923C3EDE-1083-4196-BDF5-531F4814A827}"/>
    <cellStyle name="Comma 3 3 3 2 8" xfId="5838" xr:uid="{3B30F697-D2CC-4F61-A869-975BFC3BFB1C}"/>
    <cellStyle name="Comma 3 3 3 2 8 2" xfId="17066" xr:uid="{1D5989B1-1706-4A9C-B730-B49C4BB3408E}"/>
    <cellStyle name="Comma 3 3 3 2 9" xfId="11462" xr:uid="{631C38E0-5828-4A7C-A01C-72016043AD9D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3" xfId="16286" xr:uid="{C9558D0A-3C6A-4F61-8DBE-5FB39CC8BB63}"/>
    <cellStyle name="Comma 3 3 3 3 2 2 3" xfId="7872" xr:uid="{34E34AE9-9DF1-4F15-AD3B-F6CB88E37175}"/>
    <cellStyle name="Comma 3 3 3 3 2 2 3 2" xfId="19100" xr:uid="{78F0BE22-AB8B-47DF-B29F-3647C48C757F}"/>
    <cellStyle name="Comma 3 3 3 3 2 2 4" xfId="13497" xr:uid="{1293F68A-5B2A-47C3-96AA-99C5C22B3300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3" xfId="15206" xr:uid="{4E8A4973-A828-43D8-86F6-1F7E4CED26D4}"/>
    <cellStyle name="Comma 3 3 3 3 2 4" xfId="6792" xr:uid="{7FFFD5D6-ADF6-4E82-B207-261B1DCDD11B}"/>
    <cellStyle name="Comma 3 3 3 3 2 4 2" xfId="18020" xr:uid="{1DCD801D-BF78-4F11-A40A-75A070E3CE86}"/>
    <cellStyle name="Comma 3 3 3 3 2 5" xfId="12417" xr:uid="{36B806B0-4EDB-43D2-9884-A9FC7DDFB774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3" xfId="15748" xr:uid="{7FA93E6F-B21F-475E-82F1-43EA1DBDF3C6}"/>
    <cellStyle name="Comma 3 3 3 3 3 3" xfId="7334" xr:uid="{EB25389B-950D-4B25-BA9B-6D6C02CB0500}"/>
    <cellStyle name="Comma 3 3 3 3 3 3 2" xfId="18562" xr:uid="{0BA21BA8-22AD-403E-8672-E6162E84735D}"/>
    <cellStyle name="Comma 3 3 3 3 3 4" xfId="12959" xr:uid="{4D75E745-2248-4CFB-B58B-9316D171D79C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3" xfId="14668" xr:uid="{F4A1BACA-EF0A-45CF-80E8-4D7424426E07}"/>
    <cellStyle name="Comma 3 3 3 3 5" xfId="6254" xr:uid="{1750497E-35F0-4B38-A761-64E9AC85C25E}"/>
    <cellStyle name="Comma 3 3 3 3 5 2" xfId="17482" xr:uid="{0E1573B6-0CDC-433A-A930-41C57955073C}"/>
    <cellStyle name="Comma 3 3 3 3 6" xfId="11879" xr:uid="{338EB2CA-D7EF-43C8-8422-C6005FC985CB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3" xfId="16019" xr:uid="{63A19365-4D2E-4C88-A038-E9A7BA22ACA6}"/>
    <cellStyle name="Comma 3 3 3 4 2 3" xfId="7605" xr:uid="{331A560B-79F7-48B6-962D-2390BDD83349}"/>
    <cellStyle name="Comma 3 3 3 4 2 3 2" xfId="18833" xr:uid="{F2FAABDC-A26E-4E3E-8407-49FA9B4C3137}"/>
    <cellStyle name="Comma 3 3 3 4 2 4" xfId="13230" xr:uid="{673F2F44-C601-4220-A2E9-926E9CE541FF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3" xfId="14939" xr:uid="{A78D0449-F85D-4707-A55B-6446D84FF5A6}"/>
    <cellStyle name="Comma 3 3 3 4 4" xfId="6525" xr:uid="{C8D5262A-364C-4955-BF3A-E9BA10E3E1F5}"/>
    <cellStyle name="Comma 3 3 3 4 4 2" xfId="17753" xr:uid="{A9256E37-B61B-42FC-8A3D-0C9853287DFC}"/>
    <cellStyle name="Comma 3 3 3 4 5" xfId="12150" xr:uid="{13199FA1-0D31-42D0-B2D2-321325D08614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3" xfId="15481" xr:uid="{F21E5021-1349-4B57-A12D-7B9302280E95}"/>
    <cellStyle name="Comma 3 3 3 5 3" xfId="7067" xr:uid="{D18C7459-3E28-464F-B877-D5ED773817A6}"/>
    <cellStyle name="Comma 3 3 3 5 3 2" xfId="18295" xr:uid="{E42C74D6-D4AD-42DE-AB73-0D82333B3CDE}"/>
    <cellStyle name="Comma 3 3 3 5 4" xfId="12692" xr:uid="{A6C7CF2F-9C82-4D0E-B950-AD466C048F80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3" xfId="16562" xr:uid="{C91C5406-394B-4FA3-9B24-D5534B07C020}"/>
    <cellStyle name="Comma 3 3 3 6 3" xfId="8148" xr:uid="{1E192A76-EFF5-44A6-A59C-4A44C7EE233C}"/>
    <cellStyle name="Comma 3 3 3 6 3 2" xfId="19376" xr:uid="{901458A0-F6D4-489A-BEBC-2244D0225FDE}"/>
    <cellStyle name="Comma 3 3 3 6 4" xfId="13773" xr:uid="{07EF3C4E-5DCD-4475-8F30-C1EEBE5E283A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3" xfId="14401" xr:uid="{F7ED2C10-BD61-4C8D-B2E6-534CE2591095}"/>
    <cellStyle name="Comma 3 3 3 7 3" xfId="5987" xr:uid="{0A453520-4311-4B93-8690-C795A135A1DE}"/>
    <cellStyle name="Comma 3 3 3 7 3 2" xfId="17215" xr:uid="{77573847-F117-4CF7-86B5-35F65E059121}"/>
    <cellStyle name="Comma 3 3 3 7 4" xfId="11612" xr:uid="{6F27F749-4BF8-4FE6-B00A-726C68FC8293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3" xfId="14125" xr:uid="{58674E5E-61D9-48A7-926E-C787F9AAC3E9}"/>
    <cellStyle name="Comma 3 3 3 9" xfId="5712" xr:uid="{1D8975FE-7ABA-40CD-A4CF-CDD4E055970C}"/>
    <cellStyle name="Comma 3 3 3 9 2" xfId="16940" xr:uid="{2DD046D2-BBAD-41AC-AA90-78E8AA14CF1F}"/>
    <cellStyle name="Comma 3 3 4" xfId="166" xr:uid="{00000000-0005-0000-0000-0000CB050000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3" xfId="16348" xr:uid="{C7894558-8D31-453D-B4FD-D29964375531}"/>
    <cellStyle name="Comma 3 3 4 2 2 2 3" xfId="7934" xr:uid="{421037F3-5786-4B63-842E-8526F1BB9DDD}"/>
    <cellStyle name="Comma 3 3 4 2 2 2 3 2" xfId="19162" xr:uid="{58AE6338-922E-467C-904A-50B7901885FE}"/>
    <cellStyle name="Comma 3 3 4 2 2 2 4" xfId="13559" xr:uid="{4EC72A33-9F51-4835-B74E-EB248292E6A8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3" xfId="15268" xr:uid="{F4AFE0E1-ABBA-40AF-A370-3C9AD62373AE}"/>
    <cellStyle name="Comma 3 3 4 2 2 4" xfId="6854" xr:uid="{799150FC-597D-4890-998C-E07398EBB64F}"/>
    <cellStyle name="Comma 3 3 4 2 2 4 2" xfId="18082" xr:uid="{B1BCDBF2-C290-4FB1-AB84-A9B69A957D9A}"/>
    <cellStyle name="Comma 3 3 4 2 2 5" xfId="12479" xr:uid="{3B6E0BDA-396D-4F7F-BF1E-209575A19A82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3" xfId="15810" xr:uid="{54890116-5582-4E2F-B62F-4511BA93A8A2}"/>
    <cellStyle name="Comma 3 3 4 2 3 3" xfId="7396" xr:uid="{2F07A98C-3F2D-42CD-8C37-C4DFD5803A30}"/>
    <cellStyle name="Comma 3 3 4 2 3 3 2" xfId="18624" xr:uid="{5A978464-1C6B-44A8-8581-72FF3399943E}"/>
    <cellStyle name="Comma 3 3 4 2 3 4" xfId="13021" xr:uid="{51A64114-AE2C-4330-9A37-16B77D81D1BA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3" xfId="14730" xr:uid="{9FB4187E-34A5-4271-9161-9CD688846AB8}"/>
    <cellStyle name="Comma 3 3 4 2 5" xfId="6316" xr:uid="{F1CD8571-A7B6-48BE-9B5C-174D57478006}"/>
    <cellStyle name="Comma 3 3 4 2 5 2" xfId="17544" xr:uid="{96E24E24-92B1-44CF-9C0A-CF75A6B9B45D}"/>
    <cellStyle name="Comma 3 3 4 2 6" xfId="11941" xr:uid="{091A68FE-47EE-4058-A980-FEE40EDF3C4D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3" xfId="16081" xr:uid="{BC4D998C-9F61-4D87-9CCA-C713B6046D5A}"/>
    <cellStyle name="Comma 3 3 4 3 2 3" xfId="7667" xr:uid="{CBE75224-1F94-4FF8-A929-8B572210847A}"/>
    <cellStyle name="Comma 3 3 4 3 2 3 2" xfId="18895" xr:uid="{FB91F58F-144B-47B0-A3A0-62F9941928B4}"/>
    <cellStyle name="Comma 3 3 4 3 2 4" xfId="13292" xr:uid="{D5CC16B8-3829-4FC9-8435-A4F9265D0C8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3" xfId="15001" xr:uid="{82F19353-ED89-4332-94A6-7201418469C3}"/>
    <cellStyle name="Comma 3 3 4 3 4" xfId="6587" xr:uid="{9A2D0C3C-EB40-4029-88B5-DC0A0D9D3D8F}"/>
    <cellStyle name="Comma 3 3 4 3 4 2" xfId="17815" xr:uid="{1D478071-3EBA-47AD-BCB3-5E3DF599D58E}"/>
    <cellStyle name="Comma 3 3 4 3 5" xfId="12212" xr:uid="{4349D1F5-8D85-4522-820A-0F4C9C9F0C1B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3" xfId="15543" xr:uid="{0BE5849D-22F0-4ED3-BC92-7B0FB31573BE}"/>
    <cellStyle name="Comma 3 3 4 4 3" xfId="7129" xr:uid="{459BF59C-9A35-451C-86F6-A881744A1A3F}"/>
    <cellStyle name="Comma 3 3 4 4 3 2" xfId="18357" xr:uid="{31A5D7CC-C64F-4604-9A42-0B299ED77011}"/>
    <cellStyle name="Comma 3 3 4 4 4" xfId="12754" xr:uid="{40D218D7-7B09-4D87-9046-EA0F4A9D676B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3" xfId="16624" xr:uid="{52B1525E-8B75-4DA8-85A8-51BABEF06659}"/>
    <cellStyle name="Comma 3 3 4 5 3" xfId="8210" xr:uid="{30CB464E-F3D3-4419-A55E-74C7EC4C7806}"/>
    <cellStyle name="Comma 3 3 4 5 3 2" xfId="19438" xr:uid="{DA0CD979-AEAE-47E7-9C78-A0AA6678FF2E}"/>
    <cellStyle name="Comma 3 3 4 5 4" xfId="13835" xr:uid="{80F51860-F2BF-4F81-BE79-2F601E234473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3" xfId="14463" xr:uid="{731038A8-F307-48F8-B772-31401B11332C}"/>
    <cellStyle name="Comma 3 3 4 6 3" xfId="6049" xr:uid="{6808A053-DB2E-4AA3-ABF8-8651ED1CA3B7}"/>
    <cellStyle name="Comma 3 3 4 6 3 2" xfId="17277" xr:uid="{9175E925-024E-4467-81BB-53B3F7F5E051}"/>
    <cellStyle name="Comma 3 3 4 6 4" xfId="11674" xr:uid="{AA1BBABB-A042-4A23-8BCB-707EE297FD09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3" xfId="14187" xr:uid="{C9FB292D-BE30-49CE-B6BF-86DA0B06511B}"/>
    <cellStyle name="Comma 3 3 4 8" xfId="5774" xr:uid="{68905F5B-2A31-480E-943D-E33F8200344A}"/>
    <cellStyle name="Comma 3 3 4 8 2" xfId="17002" xr:uid="{22E1145C-F14A-4A6C-B34C-66C3DA0D7C1F}"/>
    <cellStyle name="Comma 3 3 4 9" xfId="11398" xr:uid="{B8A228B7-87E3-4407-B026-4078561DDD05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3" xfId="16227" xr:uid="{03785736-DD92-4867-87AE-8AE67A31E39C}"/>
    <cellStyle name="Comma 3 3 5 2 2 3" xfId="7813" xr:uid="{13F48093-1341-4B55-9CFB-B9888D07162A}"/>
    <cellStyle name="Comma 3 3 5 2 2 3 2" xfId="19041" xr:uid="{764B24AF-DDC2-4F98-949D-17A8798099B5}"/>
    <cellStyle name="Comma 3 3 5 2 2 4" xfId="13438" xr:uid="{7EB0F975-375E-4186-97E2-9076AB657C43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3" xfId="15147" xr:uid="{EA4C07A4-67DD-4D66-9166-1B0C5500432B}"/>
    <cellStyle name="Comma 3 3 5 2 4" xfId="6733" xr:uid="{C9CEB088-1F37-4BCF-84A1-0AC15CFCBCAF}"/>
    <cellStyle name="Comma 3 3 5 2 4 2" xfId="17961" xr:uid="{06E9B582-B053-4E7F-BAF7-7F75879E9F10}"/>
    <cellStyle name="Comma 3 3 5 2 5" xfId="12358" xr:uid="{0088F9FD-0061-4194-B92D-048692AB4C4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3" xfId="15689" xr:uid="{381F326D-780B-418E-A2E7-AD2E6BC3B8FC}"/>
    <cellStyle name="Comma 3 3 5 3 3" xfId="7275" xr:uid="{7E7D4DFA-BE48-432B-B46C-B63597B62599}"/>
    <cellStyle name="Comma 3 3 5 3 3 2" xfId="18503" xr:uid="{FF8CC0CE-571F-417E-93CA-0519B74BE197}"/>
    <cellStyle name="Comma 3 3 5 3 4" xfId="12900" xr:uid="{D62CBB2C-949A-4E98-A9E5-FBD2752306AA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3" xfId="14609" xr:uid="{27A63281-B59D-4BA7-AC6C-E330595EC30B}"/>
    <cellStyle name="Comma 3 3 5 5" xfId="6195" xr:uid="{C16DCDC2-3551-434E-8777-5FF198027B95}"/>
    <cellStyle name="Comma 3 3 5 5 2" xfId="17423" xr:uid="{9776727E-3CAB-4789-A3E4-E17F4EA45DEA}"/>
    <cellStyle name="Comma 3 3 5 6" xfId="11820" xr:uid="{C4FF718E-F891-4B2E-914A-78FC9EA7DBE1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3" xfId="15960" xr:uid="{4BF93065-78AE-4252-B5B4-8DB7C1C291CD}"/>
    <cellStyle name="Comma 3 3 6 2 3" xfId="7546" xr:uid="{03B8A4D1-66A7-47CA-AC10-CCF4E0A70620}"/>
    <cellStyle name="Comma 3 3 6 2 3 2" xfId="18774" xr:uid="{74EA9409-8569-4A3B-8F30-24CE585C5934}"/>
    <cellStyle name="Comma 3 3 6 2 4" xfId="13171" xr:uid="{5EE6D58F-48A3-4A02-AFEC-8DBC537C5ED7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3" xfId="14880" xr:uid="{1788D87D-8BD6-4173-AE77-104ABAF08D6B}"/>
    <cellStyle name="Comma 3 3 6 4" xfId="6466" xr:uid="{FC673513-479C-4226-8FD3-5CE1E4C3F221}"/>
    <cellStyle name="Comma 3 3 6 4 2" xfId="17694" xr:uid="{A87B7640-5FD8-4A96-983E-55DE8DE0B2E0}"/>
    <cellStyle name="Comma 3 3 6 5" xfId="12091" xr:uid="{F4ABBA8E-CEB1-4486-80BD-07730AEC0937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3" xfId="15422" xr:uid="{2DAE1742-FE21-4C87-A2C7-411CDB8B9DC7}"/>
    <cellStyle name="Comma 3 3 7 3" xfId="7008" xr:uid="{B158A387-A9E0-4C43-9D6D-486C71490F26}"/>
    <cellStyle name="Comma 3 3 7 3 2" xfId="18236" xr:uid="{6F904DEA-AA53-4FCA-A532-1CFA91927AC9}"/>
    <cellStyle name="Comma 3 3 7 4" xfId="12633" xr:uid="{AFCDE1B1-539B-41F1-95E6-FA999F49824D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3" xfId="16503" xr:uid="{D0C110BB-93B2-4253-9CB5-752F89DEA661}"/>
    <cellStyle name="Comma 3 3 8 3" xfId="8089" xr:uid="{257CDC1E-EB1B-40CF-81D0-D3D229CEBC0C}"/>
    <cellStyle name="Comma 3 3 8 3 2" xfId="19317" xr:uid="{13A80BCF-3F12-4771-BFF7-7AAA2078E3EF}"/>
    <cellStyle name="Comma 3 3 8 4" xfId="13714" xr:uid="{13712F42-7F7D-4A08-B041-E687F776BC4A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3" xfId="14342" xr:uid="{FC97A2EA-3C83-4207-8AEC-1C7CCF043AD9}"/>
    <cellStyle name="Comma 3 3 9 3" xfId="5928" xr:uid="{5C515A50-0DEB-4EAD-B8FE-EA34C9A7EC27}"/>
    <cellStyle name="Comma 3 3 9 3 2" xfId="17156" xr:uid="{C9DB73AE-0D31-4825-B418-6B745E04DE56}"/>
    <cellStyle name="Comma 3 3 9 4" xfId="11553" xr:uid="{8F4B6C34-7CA4-46FD-88F5-17C4508CB2C3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1" xfId="11291" xr:uid="{E2F2BF1B-BD7B-418E-A691-2509445F483D}"/>
    <cellStyle name="Comma 3 4 2" xfId="121" xr:uid="{00000000-0005-0000-0000-0000DF050000}"/>
    <cellStyle name="Comma 3 4 2 10" xfId="11353" xr:uid="{528AE262-97CC-4A2B-9862-5CBCB6DC7063}"/>
    <cellStyle name="Comma 3 4 2 2" xfId="247" xr:uid="{00000000-0005-0000-0000-0000E005000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3" xfId="16429" xr:uid="{6870FC96-454C-4AD9-863A-A521B3BA98BB}"/>
    <cellStyle name="Comma 3 4 2 2 2 2 2 3" xfId="8015" xr:uid="{01D6C951-6523-415B-A310-3C8E935EA768}"/>
    <cellStyle name="Comma 3 4 2 2 2 2 2 3 2" xfId="19243" xr:uid="{57D71139-F369-4F22-91EC-2FF46ED2496F}"/>
    <cellStyle name="Comma 3 4 2 2 2 2 2 4" xfId="13640" xr:uid="{19F955C9-14EF-49DE-BD8C-57EF74555C8F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3" xfId="15349" xr:uid="{6FC91DBF-ABBC-414C-A19E-88FE9D05547F}"/>
    <cellStyle name="Comma 3 4 2 2 2 2 4" xfId="6935" xr:uid="{75469864-058B-4CB2-AFC0-C1BEC546BADF}"/>
    <cellStyle name="Comma 3 4 2 2 2 2 4 2" xfId="18163" xr:uid="{C982381C-E995-444A-9C0B-8CC6AEE48B1D}"/>
    <cellStyle name="Comma 3 4 2 2 2 2 5" xfId="12560" xr:uid="{0E0B681B-A5A0-4321-BF2B-3B8E347FDDD9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3" xfId="15891" xr:uid="{C78D4D31-9B0E-462A-9FB5-5EB2CD07F5A8}"/>
    <cellStyle name="Comma 3 4 2 2 2 3 3" xfId="7477" xr:uid="{55C8FB39-3641-488B-A549-D4C52A0E84B8}"/>
    <cellStyle name="Comma 3 4 2 2 2 3 3 2" xfId="18705" xr:uid="{36F5A556-F981-40E0-9AF9-13AC3AEABC7C}"/>
    <cellStyle name="Comma 3 4 2 2 2 3 4" xfId="13102" xr:uid="{BC6B74BA-8417-462E-B8ED-30AC958D579F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3" xfId="14811" xr:uid="{E7C8EDB1-62E2-41B7-9106-0DDD15A53271}"/>
    <cellStyle name="Comma 3 4 2 2 2 5" xfId="6397" xr:uid="{15D9AF5B-B0AA-49BA-AC1F-DAD405208CE5}"/>
    <cellStyle name="Comma 3 4 2 2 2 5 2" xfId="17625" xr:uid="{F02D78D8-9DB6-458D-B405-C70C18ADB294}"/>
    <cellStyle name="Comma 3 4 2 2 2 6" xfId="12022" xr:uid="{127FB702-4465-46F4-8A76-2A16F04EBCAA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3" xfId="16162" xr:uid="{BFB5AE7E-8A96-4423-89AD-1C2B00E1241F}"/>
    <cellStyle name="Comma 3 4 2 2 3 2 3" xfId="7748" xr:uid="{F262A55D-FB03-43C6-9C2A-7179E2AD150C}"/>
    <cellStyle name="Comma 3 4 2 2 3 2 3 2" xfId="18976" xr:uid="{82D6F6CC-B300-4DEF-95BC-3113A265B7F7}"/>
    <cellStyle name="Comma 3 4 2 2 3 2 4" xfId="13373" xr:uid="{E919E1E1-1BC6-4BE7-BABD-05B350C73F49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3" xfId="15082" xr:uid="{7D853BFE-BFD1-491E-9F2F-C646043DC231}"/>
    <cellStyle name="Comma 3 4 2 2 3 4" xfId="6668" xr:uid="{EF2FC4B1-0AA2-4517-99BB-F4F3F90177A0}"/>
    <cellStyle name="Comma 3 4 2 2 3 4 2" xfId="17896" xr:uid="{EDA3D317-E0DB-4132-A530-C4EFA0B9713A}"/>
    <cellStyle name="Comma 3 4 2 2 3 5" xfId="12293" xr:uid="{1601848C-0C49-4992-AF19-BC91E8CE7CE2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3" xfId="15624" xr:uid="{88A749A8-976D-4779-87CA-E42E42D1A758}"/>
    <cellStyle name="Comma 3 4 2 2 4 3" xfId="7210" xr:uid="{6CED10C9-3F83-46DF-AA90-0A8ADDAF348E}"/>
    <cellStyle name="Comma 3 4 2 2 4 3 2" xfId="18438" xr:uid="{D5242914-4BE6-45A6-BA67-DA78241BBF82}"/>
    <cellStyle name="Comma 3 4 2 2 4 4" xfId="12835" xr:uid="{A433F654-0031-461B-BEE3-1B85710AAF42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3" xfId="16705" xr:uid="{1EECF09F-3357-4EC8-A96A-BBAB9147377C}"/>
    <cellStyle name="Comma 3 4 2 2 5 3" xfId="8291" xr:uid="{53AE408B-AC25-41C5-907A-6CA39D30E93A}"/>
    <cellStyle name="Comma 3 4 2 2 5 3 2" xfId="19519" xr:uid="{7B0694EF-4C0C-46CC-929D-B14C88E26218}"/>
    <cellStyle name="Comma 3 4 2 2 5 4" xfId="13916" xr:uid="{ED815C12-5EA3-4D12-874E-9C3DF1F5E728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3" xfId="14544" xr:uid="{903FAB76-8EEA-4E3A-9FCE-F915E6E253E5}"/>
    <cellStyle name="Comma 3 4 2 2 6 3" xfId="6130" xr:uid="{7ADA9187-62C0-4496-A403-E8DB2A7999A7}"/>
    <cellStyle name="Comma 3 4 2 2 6 3 2" xfId="17358" xr:uid="{657A6E44-1DED-4D5E-A808-9BE6CA3D43EF}"/>
    <cellStyle name="Comma 3 4 2 2 6 4" xfId="11755" xr:uid="{4FBD5990-F187-4A03-BE71-D33A3BB6B1B5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3" xfId="14268" xr:uid="{8170B3AC-A6F2-477D-81B4-CD5B0A03CE9A}"/>
    <cellStyle name="Comma 3 4 2 2 8" xfId="5855" xr:uid="{41071D5F-3B31-4F5A-8633-3B92F9876C98}"/>
    <cellStyle name="Comma 3 4 2 2 8 2" xfId="17083" xr:uid="{78C90396-29A8-4069-8E90-F4D65DDDB593}"/>
    <cellStyle name="Comma 3 4 2 2 9" xfId="11479" xr:uid="{C1AEDAC0-618A-4C79-BE1B-EC2766D0A874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3" xfId="16303" xr:uid="{AAE1E455-D9ED-484B-9DB8-98AE2B9CF0E0}"/>
    <cellStyle name="Comma 3 4 2 3 2 2 3" xfId="7889" xr:uid="{E76220F8-A023-421E-9FA3-9AACA4C9D304}"/>
    <cellStyle name="Comma 3 4 2 3 2 2 3 2" xfId="19117" xr:uid="{C7CB4B56-C156-46B8-9DED-84E8CB412DAB}"/>
    <cellStyle name="Comma 3 4 2 3 2 2 4" xfId="13514" xr:uid="{CF49E6B3-D290-4D5C-B9E5-FFF30D1D409C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3" xfId="15223" xr:uid="{FE043D51-F50B-4477-92FB-47A315ED1A44}"/>
    <cellStyle name="Comma 3 4 2 3 2 4" xfId="6809" xr:uid="{76235E8A-F79F-4796-A256-07F22DFF191B}"/>
    <cellStyle name="Comma 3 4 2 3 2 4 2" xfId="18037" xr:uid="{7A5A0AEF-2D2E-478B-8388-9E09FBE36934}"/>
    <cellStyle name="Comma 3 4 2 3 2 5" xfId="12434" xr:uid="{CEA8C17E-BE39-40C5-801F-C25FAFAC21D1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3" xfId="15765" xr:uid="{9657428A-DCAF-4A9E-A37E-22D5D3AF9C6E}"/>
    <cellStyle name="Comma 3 4 2 3 3 3" xfId="7351" xr:uid="{2E6FA044-FE2C-489A-B3EB-773AF39297DC}"/>
    <cellStyle name="Comma 3 4 2 3 3 3 2" xfId="18579" xr:uid="{74A1E95E-2FD5-4EC4-8267-399062104CB0}"/>
    <cellStyle name="Comma 3 4 2 3 3 4" xfId="12976" xr:uid="{9BAF9C3A-0B31-440E-932A-3B59C1B05B66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3" xfId="14685" xr:uid="{03946266-876B-4D63-AA0F-E36281451CDF}"/>
    <cellStyle name="Comma 3 4 2 3 5" xfId="6271" xr:uid="{8461DA5E-1B61-4C2F-904D-A9EBAF3CF468}"/>
    <cellStyle name="Comma 3 4 2 3 5 2" xfId="17499" xr:uid="{B1669BD7-2B4B-4CA7-AA77-78970028957D}"/>
    <cellStyle name="Comma 3 4 2 3 6" xfId="11896" xr:uid="{9A2B9D00-91B2-41CE-8F3C-A0A5B445441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3" xfId="16036" xr:uid="{3D49EA70-2419-49B8-B8C4-67A28476E068}"/>
    <cellStyle name="Comma 3 4 2 4 2 3" xfId="7622" xr:uid="{60E76F52-DE07-4394-848C-A7C19212583D}"/>
    <cellStyle name="Comma 3 4 2 4 2 3 2" xfId="18850" xr:uid="{AF0513B9-F4D8-493A-8825-7FAF7B48CA2A}"/>
    <cellStyle name="Comma 3 4 2 4 2 4" xfId="13247" xr:uid="{CE3856C4-D78F-4DEE-A85F-E21547D82F5B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3" xfId="14956" xr:uid="{99ED0AA3-4248-403B-9151-4AAF85CAF1EC}"/>
    <cellStyle name="Comma 3 4 2 4 4" xfId="6542" xr:uid="{CF7E9A59-F712-4E20-9EB8-F09133C48A89}"/>
    <cellStyle name="Comma 3 4 2 4 4 2" xfId="17770" xr:uid="{84365279-BE4C-41F2-B47C-112EB3179B71}"/>
    <cellStyle name="Comma 3 4 2 4 5" xfId="12167" xr:uid="{E5A8CD2D-6DF2-446C-BBEA-947361A9AF5D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3" xfId="15498" xr:uid="{06E8A2AA-4CFA-4A65-A6A0-7701B43221A4}"/>
    <cellStyle name="Comma 3 4 2 5 3" xfId="7084" xr:uid="{61C24D84-8E99-41E1-A3C6-840301852FBB}"/>
    <cellStyle name="Comma 3 4 2 5 3 2" xfId="18312" xr:uid="{7BDBB9AC-F594-4931-9F84-7711DF51D851}"/>
    <cellStyle name="Comma 3 4 2 5 4" xfId="12709" xr:uid="{810796EC-4A24-4862-88FB-E241B5EA770E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3" xfId="16579" xr:uid="{0845557F-402F-432F-96E7-433885BBE168}"/>
    <cellStyle name="Comma 3 4 2 6 3" xfId="8165" xr:uid="{0509F3C5-AFE6-40F5-8F47-FADE3C795727}"/>
    <cellStyle name="Comma 3 4 2 6 3 2" xfId="19393" xr:uid="{25AE8B7A-DF75-48F7-968B-7686FE27855C}"/>
    <cellStyle name="Comma 3 4 2 6 4" xfId="13790" xr:uid="{22498256-19B6-4E06-A1B6-7D8E1E316DE0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3" xfId="14418" xr:uid="{622AAB46-0DC5-48AD-A027-5B52776B70F7}"/>
    <cellStyle name="Comma 3 4 2 7 3" xfId="6004" xr:uid="{EC65475E-0F2F-4981-B9BA-A348F794B35C}"/>
    <cellStyle name="Comma 3 4 2 7 3 2" xfId="17232" xr:uid="{F206DED0-7D5E-453D-9891-5BF0530327A2}"/>
    <cellStyle name="Comma 3 4 2 7 4" xfId="11629" xr:uid="{02F38FC5-65A8-45FA-97B2-216E5C81EC16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3" xfId="14142" xr:uid="{B6AD7315-0DA6-436E-A440-B964A658ED2C}"/>
    <cellStyle name="Comma 3 4 2 9" xfId="5729" xr:uid="{A19B1B28-2A06-406B-A88F-1FAF7E6272D4}"/>
    <cellStyle name="Comma 3 4 2 9 2" xfId="16957" xr:uid="{7459C219-76AB-4E61-A285-FBC6A1A49297}"/>
    <cellStyle name="Comma 3 4 3" xfId="183" xr:uid="{00000000-0005-0000-0000-0000F3050000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3" xfId="16365" xr:uid="{E98DFADA-7949-47FF-BC88-C20552E27728}"/>
    <cellStyle name="Comma 3 4 3 2 2 2 3" xfId="7951" xr:uid="{A4C00047-441A-4E9D-AA31-E6B999E1D463}"/>
    <cellStyle name="Comma 3 4 3 2 2 2 3 2" xfId="19179" xr:uid="{53768B87-6886-48E9-A778-8207186DC582}"/>
    <cellStyle name="Comma 3 4 3 2 2 2 4" xfId="13576" xr:uid="{65416508-48D9-4F79-B540-9ABABF5AEF04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3" xfId="15285" xr:uid="{6D2B087C-D527-4506-B617-46517146DD3E}"/>
    <cellStyle name="Comma 3 4 3 2 2 4" xfId="6871" xr:uid="{60DD8AD5-E48C-4387-8DD5-72CB67A55C96}"/>
    <cellStyle name="Comma 3 4 3 2 2 4 2" xfId="18099" xr:uid="{C11E981E-4A0C-46FB-B543-D26433C82F15}"/>
    <cellStyle name="Comma 3 4 3 2 2 5" xfId="12496" xr:uid="{21BA3BFF-DFF8-4C02-A135-A05D39E1E762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3" xfId="15827" xr:uid="{060EF62F-11C5-4AC7-8F70-2D87210464B3}"/>
    <cellStyle name="Comma 3 4 3 2 3 3" xfId="7413" xr:uid="{0ED6A1E8-6E58-4ABC-A236-776C942A7A1A}"/>
    <cellStyle name="Comma 3 4 3 2 3 3 2" xfId="18641" xr:uid="{D33E721B-D5D3-44D6-9A8B-7645DD627766}"/>
    <cellStyle name="Comma 3 4 3 2 3 4" xfId="13038" xr:uid="{B9403B57-8249-4305-B723-D95BC1DAA5C1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3" xfId="14747" xr:uid="{47F2E2E4-20DE-4C86-80F8-BF7B316F2DE8}"/>
    <cellStyle name="Comma 3 4 3 2 5" xfId="6333" xr:uid="{58DECB28-B7A4-4BCE-AD15-4C1218EB4022}"/>
    <cellStyle name="Comma 3 4 3 2 5 2" xfId="17561" xr:uid="{80DC0FB2-7635-4F8A-B42D-2D05DB3AADFE}"/>
    <cellStyle name="Comma 3 4 3 2 6" xfId="11958" xr:uid="{F8FA829B-55CA-4A96-ADED-DD918BDEA156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3" xfId="16098" xr:uid="{7CD3F6FA-B142-446D-8F22-C4D230FA712E}"/>
    <cellStyle name="Comma 3 4 3 3 2 3" xfId="7684" xr:uid="{41DD8D6D-7450-4E4A-AE5B-EFC8DF7D0417}"/>
    <cellStyle name="Comma 3 4 3 3 2 3 2" xfId="18912" xr:uid="{C0FC2364-D6DD-4FA3-8732-E730F9B21240}"/>
    <cellStyle name="Comma 3 4 3 3 2 4" xfId="13309" xr:uid="{97F255CB-6DBE-4FE3-B773-025C108EBB2B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3" xfId="15018" xr:uid="{A9E74907-DD99-4276-84A8-3AF2FC5970C0}"/>
    <cellStyle name="Comma 3 4 3 3 4" xfId="6604" xr:uid="{8D0E4C9F-B361-4D24-B937-F885CA443CE6}"/>
    <cellStyle name="Comma 3 4 3 3 4 2" xfId="17832" xr:uid="{8CEE539E-FB30-4A5C-8222-D21038CA9A23}"/>
    <cellStyle name="Comma 3 4 3 3 5" xfId="12229" xr:uid="{EFA43D48-4F7E-449E-8366-FB3DBEAEF0F4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3" xfId="15560" xr:uid="{1E5FDFAA-12FA-4B10-A69F-841F0862E4CA}"/>
    <cellStyle name="Comma 3 4 3 4 3" xfId="7146" xr:uid="{BEBCD416-CFEB-4420-B738-EF63023AACBB}"/>
    <cellStyle name="Comma 3 4 3 4 3 2" xfId="18374" xr:uid="{A58012ED-40B5-47B4-8B94-7A7C3068782E}"/>
    <cellStyle name="Comma 3 4 3 4 4" xfId="12771" xr:uid="{ED224667-3E0C-4566-84A2-91AC38083519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3" xfId="16641" xr:uid="{C91D0905-78B3-4E8F-81C4-DB44AF46857E}"/>
    <cellStyle name="Comma 3 4 3 5 3" xfId="8227" xr:uid="{D0BFE039-8D8B-433D-8C7C-C3626FE5F061}"/>
    <cellStyle name="Comma 3 4 3 5 3 2" xfId="19455" xr:uid="{4C3FE613-4804-4C41-ADB4-142F1982D665}"/>
    <cellStyle name="Comma 3 4 3 5 4" xfId="13852" xr:uid="{A07995A1-9DEE-46B6-AB10-5E77619BFDDA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3" xfId="14480" xr:uid="{1FEF077B-2A39-49DD-ACBF-EE35BB6AD35C}"/>
    <cellStyle name="Comma 3 4 3 6 3" xfId="6066" xr:uid="{42ADDCC0-FC8F-4417-A3C4-48DEC04CFC0F}"/>
    <cellStyle name="Comma 3 4 3 6 3 2" xfId="17294" xr:uid="{AE0BC10E-E0B2-4345-A687-D917EF180DA0}"/>
    <cellStyle name="Comma 3 4 3 6 4" xfId="11691" xr:uid="{786729A9-C18F-4E3A-A1E8-31DD18B6427E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3" xfId="14204" xr:uid="{9AC044C9-F1A2-4D68-AA1A-C8481C1CC11A}"/>
    <cellStyle name="Comma 3 4 3 8" xfId="5791" xr:uid="{72CFD2B9-765D-48CD-8CDB-C0CEA58DCF49}"/>
    <cellStyle name="Comma 3 4 3 8 2" xfId="17019" xr:uid="{763F8325-2E90-441D-B297-B36CF8D8ED91}"/>
    <cellStyle name="Comma 3 4 3 9" xfId="11415" xr:uid="{E87E98B5-EC50-4073-B6B3-0CE28D7235BD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3" xfId="16241" xr:uid="{5F5C9822-2855-42B5-B6EA-C18A5317F033}"/>
    <cellStyle name="Comma 3 4 4 2 2 3" xfId="7827" xr:uid="{A160EDD8-5C4F-4F92-AFF0-A1B6218A7B89}"/>
    <cellStyle name="Comma 3 4 4 2 2 3 2" xfId="19055" xr:uid="{B5ABCB6D-37E8-43D2-9A38-F623C71D702B}"/>
    <cellStyle name="Comma 3 4 4 2 2 4" xfId="13452" xr:uid="{5AC84F13-588E-42D1-A6F4-FE1423B54C89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3" xfId="15161" xr:uid="{E6E75B1C-E690-4091-9FB5-90D7F6E4D598}"/>
    <cellStyle name="Comma 3 4 4 2 4" xfId="6747" xr:uid="{B2F509CF-B7BE-4BBD-8290-3276EB70BC24}"/>
    <cellStyle name="Comma 3 4 4 2 4 2" xfId="17975" xr:uid="{D50F6FE3-4995-4A5C-854A-9AF20BAC5B84}"/>
    <cellStyle name="Comma 3 4 4 2 5" xfId="12372" xr:uid="{7D8420B5-E496-4395-BE9E-97A6530BC5DB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3" xfId="15703" xr:uid="{39768194-2190-408B-A21F-88FBF184082E}"/>
    <cellStyle name="Comma 3 4 4 3 3" xfId="7289" xr:uid="{61213E01-AC02-4653-969E-AC7261614D43}"/>
    <cellStyle name="Comma 3 4 4 3 3 2" xfId="18517" xr:uid="{661752A6-E958-41AE-9740-163CF3E80397}"/>
    <cellStyle name="Comma 3 4 4 3 4" xfId="12914" xr:uid="{2876BA89-2462-4C58-8DDA-86439F665708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3" xfId="14623" xr:uid="{FAEA5A1F-DDA6-416A-93AD-505E1230CA9F}"/>
    <cellStyle name="Comma 3 4 4 5" xfId="6209" xr:uid="{C04F06B1-6064-4D54-9745-75BD2A9240B4}"/>
    <cellStyle name="Comma 3 4 4 5 2" xfId="17437" xr:uid="{3924C4FD-558A-42B0-9834-6D7E3B332E56}"/>
    <cellStyle name="Comma 3 4 4 6" xfId="11834" xr:uid="{3687CB8B-D855-4970-9298-243C765E3BC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3" xfId="15974" xr:uid="{4245291B-7A99-47B6-9ECA-724078B254B8}"/>
    <cellStyle name="Comma 3 4 5 2 3" xfId="7560" xr:uid="{09ECEE1A-571E-4464-B63C-B633D81E5EAC}"/>
    <cellStyle name="Comma 3 4 5 2 3 2" xfId="18788" xr:uid="{47F7DDC0-8C09-44D0-98C6-8C823C006BA2}"/>
    <cellStyle name="Comma 3 4 5 2 4" xfId="13185" xr:uid="{1AEB1224-D8D8-45C8-8786-4605089BAF86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3" xfId="14894" xr:uid="{A8F89366-BFA0-43F4-A5F4-EA9914067751}"/>
    <cellStyle name="Comma 3 4 5 4" xfId="6480" xr:uid="{0A8B7FCD-3CAE-4D20-85A4-A3AB989BEA25}"/>
    <cellStyle name="Comma 3 4 5 4 2" xfId="17708" xr:uid="{7DECFD03-CA78-490E-8BF1-D85A261259D6}"/>
    <cellStyle name="Comma 3 4 5 5" xfId="12105" xr:uid="{2DC60CB9-3FE1-4CCA-A6CC-7D9056FB0801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3" xfId="15436" xr:uid="{CFCACCC5-6489-42FF-AF3A-C10EBF428826}"/>
    <cellStyle name="Comma 3 4 6 3" xfId="7022" xr:uid="{7EFB31DA-4ABA-4BFD-8C26-665D8E20595E}"/>
    <cellStyle name="Comma 3 4 6 3 2" xfId="18250" xr:uid="{899BF59A-A50B-4C80-A2FC-20021723C8A4}"/>
    <cellStyle name="Comma 3 4 6 4" xfId="12647" xr:uid="{F6E17CFF-B2A9-4044-99D0-F87AD747083D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3" xfId="16517" xr:uid="{83747939-BF95-48AE-A602-FA3AC6008BAC}"/>
    <cellStyle name="Comma 3 4 7 3" xfId="8103" xr:uid="{6D637671-CD96-4A38-BCE2-91C545C6AFD6}"/>
    <cellStyle name="Comma 3 4 7 3 2" xfId="19331" xr:uid="{E8A67F4F-7EFF-4073-9F4D-1CF466D2E3BF}"/>
    <cellStyle name="Comma 3 4 7 4" xfId="13728" xr:uid="{F53F55AD-4FAD-4EDA-A539-4531745C8A3F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3" xfId="14356" xr:uid="{F792A7BA-5FBA-47C9-AF3F-666C0F86149B}"/>
    <cellStyle name="Comma 3 4 8 3" xfId="5942" xr:uid="{39A1D609-F84A-4ED9-AF67-8D74ACAD7350}"/>
    <cellStyle name="Comma 3 4 8 3 2" xfId="17170" xr:uid="{91E70006-19DF-4EBA-8108-A978BD882312}"/>
    <cellStyle name="Comma 3 4 8 4" xfId="11567" xr:uid="{B75B7AEB-75A7-4B7E-B6AD-433088E118F6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3" xfId="14080" xr:uid="{42700CF4-CCA4-4085-AABF-B5D96B7A5A86}"/>
    <cellStyle name="Comma 3 5" xfId="89" xr:uid="{00000000-0005-0000-0000-000006060000}"/>
    <cellStyle name="Comma 3 5 10" xfId="11321" xr:uid="{28F79BD1-45AC-41AE-A726-AC465200B06B}"/>
    <cellStyle name="Comma 3 5 2" xfId="215" xr:uid="{00000000-0005-0000-0000-000007060000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3" xfId="16397" xr:uid="{0516F4B4-EF02-4A12-8625-5AC88C11EE1C}"/>
    <cellStyle name="Comma 3 5 2 2 2 2 3" xfId="7983" xr:uid="{0FF2BAA9-71D2-4BF1-9B9F-FB73095366CC}"/>
    <cellStyle name="Comma 3 5 2 2 2 2 3 2" xfId="19211" xr:uid="{D7E74A24-FEEC-4715-889F-F7AE79E754DE}"/>
    <cellStyle name="Comma 3 5 2 2 2 2 4" xfId="13608" xr:uid="{F7E2EF9F-78EF-4F25-8B14-99286C491272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3" xfId="15317" xr:uid="{B9D08FD4-DA6E-440E-9FDB-33CBFF400ADB}"/>
    <cellStyle name="Comma 3 5 2 2 2 4" xfId="6903" xr:uid="{86FCABC9-9790-48AB-9069-AF3D9F503252}"/>
    <cellStyle name="Comma 3 5 2 2 2 4 2" xfId="18131" xr:uid="{42F8C018-C467-4103-93DA-165CCF4F77EA}"/>
    <cellStyle name="Comma 3 5 2 2 2 5" xfId="12528" xr:uid="{A436FF08-AD8E-4FFA-A087-FDD8763C2E16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3" xfId="15859" xr:uid="{83143B35-9466-465D-9CFE-5E874A210DDE}"/>
    <cellStyle name="Comma 3 5 2 2 3 3" xfId="7445" xr:uid="{852352C4-FAD2-40E4-915A-D1F5184DCF02}"/>
    <cellStyle name="Comma 3 5 2 2 3 3 2" xfId="18673" xr:uid="{A055F395-FEA5-4848-B1D3-57F6EFB9328A}"/>
    <cellStyle name="Comma 3 5 2 2 3 4" xfId="13070" xr:uid="{4A7D66FB-371B-44EC-B655-2DCE39449F0B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3" xfId="14779" xr:uid="{DF959B73-FEBF-4521-8BC9-790596FEA5AE}"/>
    <cellStyle name="Comma 3 5 2 2 5" xfId="6365" xr:uid="{FC73999B-9C7D-4058-9ADD-A7792EDC1B2A}"/>
    <cellStyle name="Comma 3 5 2 2 5 2" xfId="17593" xr:uid="{2A45CB4A-B728-474D-9987-AAF5AC018365}"/>
    <cellStyle name="Comma 3 5 2 2 6" xfId="11990" xr:uid="{E05539E0-4DBF-4004-9072-09145931E9A7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3" xfId="16130" xr:uid="{A549434C-E744-4650-988D-A23FF39DF002}"/>
    <cellStyle name="Comma 3 5 2 3 2 3" xfId="7716" xr:uid="{BDB3A9A6-5F1E-4B1F-AC5B-89F4EEA2700A}"/>
    <cellStyle name="Comma 3 5 2 3 2 3 2" xfId="18944" xr:uid="{BEF90DB8-228A-4224-9636-E74566A6B850}"/>
    <cellStyle name="Comma 3 5 2 3 2 4" xfId="13341" xr:uid="{553CD6C3-FBF6-41D1-A4D5-6C21646361C5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3" xfId="15050" xr:uid="{0BEC1D07-5CB5-45A4-BDE0-A1B494DAA5BB}"/>
    <cellStyle name="Comma 3 5 2 3 4" xfId="6636" xr:uid="{BC5857DF-7FB8-4CA5-94D2-2AE2EBA532FE}"/>
    <cellStyle name="Comma 3 5 2 3 4 2" xfId="17864" xr:uid="{FD3967FE-0028-4CAD-B4F7-8FCBA41F6A15}"/>
    <cellStyle name="Comma 3 5 2 3 5" xfId="12261" xr:uid="{AB6CC0E5-C2C6-4EA0-94F8-811A815A6796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3" xfId="15592" xr:uid="{B658C3CC-815C-4302-B859-A6C3F13F185F}"/>
    <cellStyle name="Comma 3 5 2 4 3" xfId="7178" xr:uid="{F397FCB3-86B6-4B8B-A1E6-10DD5E30071C}"/>
    <cellStyle name="Comma 3 5 2 4 3 2" xfId="18406" xr:uid="{1F04EFF2-42B8-4B4B-B99C-704682623228}"/>
    <cellStyle name="Comma 3 5 2 4 4" xfId="12803" xr:uid="{4411C8AF-3C99-417A-B6E6-072A6D300B3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3" xfId="16673" xr:uid="{D424AA41-07AC-4C74-8EAD-4F35000CFDFB}"/>
    <cellStyle name="Comma 3 5 2 5 3" xfId="8259" xr:uid="{2F450E9B-3CBC-4CF8-A75A-D7727E04099A}"/>
    <cellStyle name="Comma 3 5 2 5 3 2" xfId="19487" xr:uid="{9CA2D83E-2EDB-4B1B-B880-074DEAFA283D}"/>
    <cellStyle name="Comma 3 5 2 5 4" xfId="13884" xr:uid="{B5301FB5-67BD-4DE7-8CC1-4F2A2BF6D3D4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3" xfId="14512" xr:uid="{3D4D625C-D9F4-4018-86B6-A62786D8FAE7}"/>
    <cellStyle name="Comma 3 5 2 6 3" xfId="6098" xr:uid="{324BD10F-4BD1-46F9-8196-172FC4D94114}"/>
    <cellStyle name="Comma 3 5 2 6 3 2" xfId="17326" xr:uid="{C2B0F597-EAEB-45A7-A3E4-F20232645745}"/>
    <cellStyle name="Comma 3 5 2 6 4" xfId="11723" xr:uid="{9FBCAC6E-6D29-4D4A-BA19-8D6E4660A572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3" xfId="14236" xr:uid="{0EFA9AE2-DD83-4CD4-B6AA-BB915BCD2896}"/>
    <cellStyle name="Comma 3 5 2 8" xfId="5823" xr:uid="{30CE641E-5AA6-4944-8D40-5DB841041109}"/>
    <cellStyle name="Comma 3 5 2 8 2" xfId="17051" xr:uid="{B70FF329-70DD-4DCA-8CAE-84BCA78C1B39}"/>
    <cellStyle name="Comma 3 5 2 9" xfId="11447" xr:uid="{08B5673E-BA65-463F-9010-D25C4F9902F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3" xfId="16271" xr:uid="{759F2889-2C96-48E3-A020-5B1515698B24}"/>
    <cellStyle name="Comma 3 5 3 2 2 3" xfId="7857" xr:uid="{BDDBE5F7-B63E-4232-80D6-C053628D72AD}"/>
    <cellStyle name="Comma 3 5 3 2 2 3 2" xfId="19085" xr:uid="{967BE3EA-9175-44B1-A5E2-2B4C3DB8DC74}"/>
    <cellStyle name="Comma 3 5 3 2 2 4" xfId="13482" xr:uid="{6A29F891-D0BF-4296-B03F-2C134FB724B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3" xfId="15191" xr:uid="{C8AAF279-3525-45B4-9792-63AC8CA2277C}"/>
    <cellStyle name="Comma 3 5 3 2 4" xfId="6777" xr:uid="{9BE0406B-F51A-484D-96DF-7377785866AC}"/>
    <cellStyle name="Comma 3 5 3 2 4 2" xfId="18005" xr:uid="{28804749-6B43-4790-8217-57A0E3BEEB48}"/>
    <cellStyle name="Comma 3 5 3 2 5" xfId="12402" xr:uid="{D568DA65-CCF0-4ADD-8273-A4BEC1E3971E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3" xfId="15733" xr:uid="{B49AD0F1-59CB-4301-91CE-BD0086671B92}"/>
    <cellStyle name="Comma 3 5 3 3 3" xfId="7319" xr:uid="{C9F447BB-41E5-4BD8-87D7-9AB64DFA41CD}"/>
    <cellStyle name="Comma 3 5 3 3 3 2" xfId="18547" xr:uid="{FD6BE75C-59FD-4C4D-86F0-1E222DD9E8E5}"/>
    <cellStyle name="Comma 3 5 3 3 4" xfId="12944" xr:uid="{BF131EE2-D4BB-440E-811A-447D6726D43E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3" xfId="14653" xr:uid="{95A4EB25-ECD1-42B5-952C-BA1FC0F2B252}"/>
    <cellStyle name="Comma 3 5 3 5" xfId="6239" xr:uid="{0DA542D4-D014-4AC9-B827-782A5650A586}"/>
    <cellStyle name="Comma 3 5 3 5 2" xfId="17467" xr:uid="{0D41D6C7-6F94-437F-AB77-34501649229A}"/>
    <cellStyle name="Comma 3 5 3 6" xfId="11864" xr:uid="{899ACE28-2875-4240-AAB5-BA3D0067CE5A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3" xfId="16004" xr:uid="{DD0E5DD3-DC69-4ACC-A28F-C84ED0D0D203}"/>
    <cellStyle name="Comma 3 5 4 2 3" xfId="7590" xr:uid="{6AEEB103-7390-4F46-8CC9-D813FDDEDF5E}"/>
    <cellStyle name="Comma 3 5 4 2 3 2" xfId="18818" xr:uid="{17534651-6C60-42A2-995C-8EB4C17A7CEF}"/>
    <cellStyle name="Comma 3 5 4 2 4" xfId="13215" xr:uid="{D644590F-0695-471A-8737-3B7D64560EC8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3" xfId="14924" xr:uid="{C4605EBD-30F4-4200-A743-792751D274CC}"/>
    <cellStyle name="Comma 3 5 4 4" xfId="6510" xr:uid="{7E3F5342-0B9D-44F7-892A-5174B5AAFA7F}"/>
    <cellStyle name="Comma 3 5 4 4 2" xfId="17738" xr:uid="{D8C5D81C-6436-4A97-B96B-5DDD4E96A2C1}"/>
    <cellStyle name="Comma 3 5 4 5" xfId="12135" xr:uid="{D61CB660-ED76-4D00-B57D-A52FE576B1D7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3" xfId="15466" xr:uid="{53714592-00B9-49B4-9597-AF9BD5B83129}"/>
    <cellStyle name="Comma 3 5 5 3" xfId="7052" xr:uid="{9D1CFD82-B85E-4D2F-AA39-7CEE0AAAD1D0}"/>
    <cellStyle name="Comma 3 5 5 3 2" xfId="18280" xr:uid="{5E07C801-356D-43EC-9E81-DAFC8BE6691D}"/>
    <cellStyle name="Comma 3 5 5 4" xfId="12677" xr:uid="{3907384B-E588-468D-BFF5-071BCA9F19A8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3" xfId="16547" xr:uid="{65CCBB2B-3993-4B9A-A83F-FCC969F2B60F}"/>
    <cellStyle name="Comma 3 5 6 3" xfId="8133" xr:uid="{88BA69A3-7776-4768-9772-CDDA155DA358}"/>
    <cellStyle name="Comma 3 5 6 3 2" xfId="19361" xr:uid="{EB96DDC8-CF54-4C3D-A7BB-32E61CB9666C}"/>
    <cellStyle name="Comma 3 5 6 4" xfId="13758" xr:uid="{D64343A3-D1C9-4987-AD8C-1ED826606FAB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3" xfId="14386" xr:uid="{56D54340-7EFC-48EC-A6D7-82B18ED8816E}"/>
    <cellStyle name="Comma 3 5 7 3" xfId="5972" xr:uid="{92AF62EA-3206-44BD-B742-C74CF6B3427F}"/>
    <cellStyle name="Comma 3 5 7 3 2" xfId="17200" xr:uid="{5FA6D9E4-399C-4018-A68A-BBA0A75B88D3}"/>
    <cellStyle name="Comma 3 5 7 4" xfId="11597" xr:uid="{C44F332D-5A29-4DE9-ABE4-1336599AA724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3" xfId="14110" xr:uid="{3C48F116-CA50-4FEE-A16E-FFEEFE75532C}"/>
    <cellStyle name="Comma 3 5 9" xfId="5697" xr:uid="{5B975D24-A1A6-443D-B71F-E2E82671B33B}"/>
    <cellStyle name="Comma 3 5 9 2" xfId="16925" xr:uid="{629E3D03-D456-4F38-A3E5-9017B9177F58}"/>
    <cellStyle name="Comma 3 6" xfId="151" xr:uid="{00000000-0005-0000-0000-00001A060000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3" xfId="16333" xr:uid="{D56A247E-814E-4E1C-B3C9-A37FA78F97A7}"/>
    <cellStyle name="Comma 3 6 2 2 2 3" xfId="7919" xr:uid="{7DEFEDA2-0B5B-4D43-A3E7-486D232CB005}"/>
    <cellStyle name="Comma 3 6 2 2 2 3 2" xfId="19147" xr:uid="{BBEB65F1-78AE-450B-A5E0-80671E1F4566}"/>
    <cellStyle name="Comma 3 6 2 2 2 4" xfId="13544" xr:uid="{345697BF-11DA-491B-BE4A-10E97EAE1BE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3" xfId="15253" xr:uid="{7AE6DB83-2D66-4F13-B017-527F86334199}"/>
    <cellStyle name="Comma 3 6 2 2 4" xfId="6839" xr:uid="{F8C99853-0383-49BF-A36D-9B6B329F2238}"/>
    <cellStyle name="Comma 3 6 2 2 4 2" xfId="18067" xr:uid="{08DFC197-B623-455D-8106-382790EBEC2E}"/>
    <cellStyle name="Comma 3 6 2 2 5" xfId="12464" xr:uid="{A83733B8-319A-4486-90A8-00FC1C914D55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3" xfId="15795" xr:uid="{EEAE148B-F405-4589-A60B-6D8544EBD237}"/>
    <cellStyle name="Comma 3 6 2 3 3" xfId="7381" xr:uid="{77C1256F-744F-4034-9CD0-323E70BD451C}"/>
    <cellStyle name="Comma 3 6 2 3 3 2" xfId="18609" xr:uid="{222FEED3-E137-4F0B-9655-25790A25A571}"/>
    <cellStyle name="Comma 3 6 2 3 4" xfId="13006" xr:uid="{CCF7F4A3-B6E9-43AC-ABAD-863393C9BAC8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3" xfId="14715" xr:uid="{19BF2FB4-4209-4465-819D-9F1C2AABA6B6}"/>
    <cellStyle name="Comma 3 6 2 5" xfId="6301" xr:uid="{B0BCC71C-0BFB-4186-B7C8-E2D5A33692FF}"/>
    <cellStyle name="Comma 3 6 2 5 2" xfId="17529" xr:uid="{E31EC7CE-6E70-4B5D-BCF0-05BCE54691E1}"/>
    <cellStyle name="Comma 3 6 2 6" xfId="11926" xr:uid="{71BF83F3-FE8D-4C82-A1BE-1AEA3C2F64DE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3" xfId="16066" xr:uid="{97F1B858-1508-4CFE-8F5E-0B294C6A10D7}"/>
    <cellStyle name="Comma 3 6 3 2 3" xfId="7652" xr:uid="{3EB29613-7617-47C9-815D-D102CC49DF1C}"/>
    <cellStyle name="Comma 3 6 3 2 3 2" xfId="18880" xr:uid="{2A5EF84A-0123-4225-9DD8-349F05AEB260}"/>
    <cellStyle name="Comma 3 6 3 2 4" xfId="13277" xr:uid="{B2E56FEA-C7ED-41AE-AFAB-F90186A90593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3" xfId="14986" xr:uid="{D8FF9983-F6B3-4E72-A8CE-D21C43ECFC19}"/>
    <cellStyle name="Comma 3 6 3 4" xfId="6572" xr:uid="{1AD1ECE7-2C85-40C9-9335-1904FB9CAC49}"/>
    <cellStyle name="Comma 3 6 3 4 2" xfId="17800" xr:uid="{4657FC6F-72B8-40C8-B8C0-B69E0927C966}"/>
    <cellStyle name="Comma 3 6 3 5" xfId="12197" xr:uid="{D6CBD286-3231-4B15-B3FC-2A91FC6AE0C9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3" xfId="15528" xr:uid="{CE9DFE49-F767-4A3F-BCCE-742D51C940A6}"/>
    <cellStyle name="Comma 3 6 4 3" xfId="7114" xr:uid="{E2CC1EC6-5E55-4351-AF7E-66780440B214}"/>
    <cellStyle name="Comma 3 6 4 3 2" xfId="18342" xr:uid="{5316665F-AF6C-490F-9844-871629FF226E}"/>
    <cellStyle name="Comma 3 6 4 4" xfId="12739" xr:uid="{22E576A1-0412-4991-9986-9280030FC50E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3" xfId="16609" xr:uid="{E8DAFB3C-9A7E-455A-BF8C-3F20F5FF5132}"/>
    <cellStyle name="Comma 3 6 5 3" xfId="8195" xr:uid="{675D5205-7AEB-4528-BF40-73A2FF28F772}"/>
    <cellStyle name="Comma 3 6 5 3 2" xfId="19423" xr:uid="{8E7D8EB2-F0EB-4AF8-A61F-70FBCB4DC75E}"/>
    <cellStyle name="Comma 3 6 5 4" xfId="13820" xr:uid="{E3933A62-49A3-4755-8AFA-34E4BAC09051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3" xfId="14448" xr:uid="{56F89661-9EE9-4AB9-BC8A-6881AABE6EA0}"/>
    <cellStyle name="Comma 3 6 6 3" xfId="6034" xr:uid="{C2D65C09-5250-4CD0-96E0-5CEAED75FF65}"/>
    <cellStyle name="Comma 3 6 6 3 2" xfId="17262" xr:uid="{21BA067C-F4DF-4AF9-B0F2-F39F86B28D81}"/>
    <cellStyle name="Comma 3 6 6 4" xfId="11659" xr:uid="{8FE1D888-CF9B-438E-AC41-AB4ECB80BFBC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3" xfId="14172" xr:uid="{0AEA2F52-D5BF-4650-A38C-85ABCFD6DA02}"/>
    <cellStyle name="Comma 3 6 8" xfId="5759" xr:uid="{C19C6C85-7B69-4912-A7A1-1782B0BC63D1}"/>
    <cellStyle name="Comma 3 6 8 2" xfId="16987" xr:uid="{5B9C7491-685D-4BB1-BE92-BF2FA5F3EA99}"/>
    <cellStyle name="Comma 3 6 9" xfId="11383" xr:uid="{3581B961-E942-472D-9C92-F0878A5B3AF0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3" xfId="16214" xr:uid="{395E4CFA-75CD-40AC-884C-EE2C8AC05E48}"/>
    <cellStyle name="Comma 3 7 2 2 3" xfId="7800" xr:uid="{ADD6E4F5-DF7E-43A7-9E9D-3570FCD6967C}"/>
    <cellStyle name="Comma 3 7 2 2 3 2" xfId="19028" xr:uid="{2FE0AFBB-2CB3-4F40-ACAB-89526D130DB6}"/>
    <cellStyle name="Comma 3 7 2 2 4" xfId="13425" xr:uid="{B564AF4A-8B31-4729-AAD6-0B5FBDB66289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3" xfId="15134" xr:uid="{9F0455F6-3CB5-4F24-9DD1-1F463DF5B6EA}"/>
    <cellStyle name="Comma 3 7 2 4" xfId="6720" xr:uid="{E6698A6B-42D9-4E4C-A35F-9524D735DBC8}"/>
    <cellStyle name="Comma 3 7 2 4 2" xfId="17948" xr:uid="{88ECF2A5-6385-485D-B33E-4CB90B928D41}"/>
    <cellStyle name="Comma 3 7 2 5" xfId="12345" xr:uid="{3F6EA869-6866-4B4F-BF1E-A129D0E6D5E8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3" xfId="15676" xr:uid="{926A8A31-8C6D-4769-8AC7-8C45A5B33199}"/>
    <cellStyle name="Comma 3 7 3 3" xfId="7262" xr:uid="{88856B64-BE07-47B3-A82C-6922F2167C06}"/>
    <cellStyle name="Comma 3 7 3 3 2" xfId="18490" xr:uid="{A4B17893-1D3D-4431-B501-F1B6B647458B}"/>
    <cellStyle name="Comma 3 7 3 4" xfId="12887" xr:uid="{45D5ABB1-1EE0-447D-A05E-B6D991B341EE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3" xfId="14596" xr:uid="{95660DC0-C721-4814-9FBA-67BF2179265D}"/>
    <cellStyle name="Comma 3 7 5" xfId="6182" xr:uid="{A703FD17-3E9F-4762-8666-000FC0F5905D}"/>
    <cellStyle name="Comma 3 7 5 2" xfId="17410" xr:uid="{412D35B6-AF97-44A8-AFCD-C06CC0774B8E}"/>
    <cellStyle name="Comma 3 7 6" xfId="11807" xr:uid="{EFA27C2F-3FE3-42CC-BA9C-7CBF6302E6E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3" xfId="15947" xr:uid="{B5BBD4FF-0E5D-47E2-B582-471B64A8C20F}"/>
    <cellStyle name="Comma 3 8 2 3" xfId="7533" xr:uid="{9A569F9B-67FC-484C-9870-9F30E7C2F47B}"/>
    <cellStyle name="Comma 3 8 2 3 2" xfId="18761" xr:uid="{5325F64E-FBCF-4FB9-8DA2-DA840E19F55C}"/>
    <cellStyle name="Comma 3 8 2 4" xfId="13158" xr:uid="{B2C01BF2-666B-4B36-823A-53EFAE025F5E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3" xfId="14867" xr:uid="{81746BC1-4DD4-4287-84B8-E92CD1F2693F}"/>
    <cellStyle name="Comma 3 8 4" xfId="6453" xr:uid="{2E263666-1DC9-4D8E-8E26-FAF3FAD8A902}"/>
    <cellStyle name="Comma 3 8 4 2" xfId="17681" xr:uid="{901EE0B8-75E4-4524-84C4-C2152176F028}"/>
    <cellStyle name="Comma 3 8 5" xfId="12078" xr:uid="{EE8A4F58-339D-43C2-A9FC-B4778DD4FF11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3" xfId="15409" xr:uid="{6CCE889E-F045-49A0-B0D6-5F1EBB96D749}"/>
    <cellStyle name="Comma 3 9 3" xfId="6995" xr:uid="{2B55D41F-7D95-48CA-B119-E580215DB854}"/>
    <cellStyle name="Comma 3 9 3 2" xfId="18223" xr:uid="{735089AB-BB36-4C72-907D-ED820231A720}"/>
    <cellStyle name="Comma 3 9 4" xfId="12620" xr:uid="{8FB51BCF-C814-4B86-919A-C35BAD8A8C89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3" xfId="15933" xr:uid="{4301A10E-6651-4EAA-B789-FB488F2D0815}"/>
    <cellStyle name="Comma 30 2 3" xfId="7519" xr:uid="{5796F324-FC51-4644-A4C3-548CE1034858}"/>
    <cellStyle name="Comma 30 2 3 2" xfId="18747" xr:uid="{265A8F7C-A13B-41D6-8BCB-FFF6DFB10253}"/>
    <cellStyle name="Comma 30 2 4" xfId="13144" xr:uid="{C7270910-438B-43B6-A3D1-099816E4F03D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3" xfId="14853" xr:uid="{B7E0B607-0068-46D3-BAC8-AADA7498894C}"/>
    <cellStyle name="Comma 30 4" xfId="6439" xr:uid="{8136E67D-72B3-4A1B-BD04-4391C4FB2E7A}"/>
    <cellStyle name="Comma 30 4 2" xfId="17667" xr:uid="{A3D57EFF-0875-47B5-84F4-EFCEF2C1D3FE}"/>
    <cellStyle name="Comma 30 5" xfId="12064" xr:uid="{0193F0EC-45CE-4FE9-B661-BB7585DD42F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3" xfId="16471" xr:uid="{7BFC7285-2352-4EB1-A5DF-1C605E6435E0}"/>
    <cellStyle name="Comma 31 2 3" xfId="8057" xr:uid="{CE4D9EA0-C713-440E-A64C-D52F8BAF8496}"/>
    <cellStyle name="Comma 31 2 3 2" xfId="19285" xr:uid="{ECD06587-8F61-4DA9-A91D-2CABC0809A23}"/>
    <cellStyle name="Comma 31 2 4" xfId="13682" xr:uid="{EE436AF0-3BD4-40AC-9EBB-7ED97FFBFD43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3" xfId="16745" xr:uid="{D58FD001-3CCC-4EED-99CD-FDE3B24B6E4B}"/>
    <cellStyle name="Comma 31 3 3" xfId="8331" xr:uid="{A7F76E0C-54E0-4678-9D73-69EE97A237C2}"/>
    <cellStyle name="Comma 31 3 3 2" xfId="19559" xr:uid="{A5EA8DF0-AACE-403C-BCB6-624FC7BA2D9D}"/>
    <cellStyle name="Comma 31 3 4" xfId="13956" xr:uid="{B370CF16-5EF8-4409-B0D1-96990E4A355B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3" xfId="15391" xr:uid="{1D837643-D33C-4FF4-A58D-26718EA4C0B7}"/>
    <cellStyle name="Comma 31 4 3" xfId="6977" xr:uid="{8AF38503-4274-4A37-98B6-6448CEA11734}"/>
    <cellStyle name="Comma 31 4 3 2" xfId="18205" xr:uid="{2E5180FE-E02F-4BFA-8D9D-017A34DD5F7D}"/>
    <cellStyle name="Comma 31 4 4" xfId="12602" xr:uid="{78FD7E53-4EF4-4A10-8845-25019E2FC906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3" xfId="14308" xr:uid="{79B8C0EE-2160-4A1F-B3BD-BB0A3C5AC32A}"/>
    <cellStyle name="Comma 31 6" xfId="5894" xr:uid="{1898336E-8C8B-4DA2-BE31-C0F2D9F3D3FB}"/>
    <cellStyle name="Comma 31 6 2" xfId="17122" xr:uid="{22600562-F86E-44CE-8633-C01F678D9BDE}"/>
    <cellStyle name="Comma 31 7" xfId="11519" xr:uid="{087DDE42-3E2A-42DB-AE99-B804811EC0B4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3" xfId="16472" xr:uid="{73205E2D-3D81-40C0-8A83-EBEB7F2E583C}"/>
    <cellStyle name="Comma 32 2 3" xfId="8058" xr:uid="{B78D5E33-CAC2-4540-A739-137D601AA37D}"/>
    <cellStyle name="Comma 32 2 3 2" xfId="19286" xr:uid="{3625C6F3-2568-4AA0-B87B-B9FA4977A38D}"/>
    <cellStyle name="Comma 32 2 4" xfId="13683" xr:uid="{99C04C2F-5B6B-45EB-9B26-457FC89BCA0A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3" xfId="16744" xr:uid="{65D487BD-C804-4864-9E95-61048F5C113C}"/>
    <cellStyle name="Comma 32 3 3" xfId="8330" xr:uid="{21365DB7-A172-45EE-A18D-E94B3E22A608}"/>
    <cellStyle name="Comma 32 3 3 2" xfId="19558" xr:uid="{B9575E37-2A21-4121-A691-21BC6668C3D7}"/>
    <cellStyle name="Comma 32 3 4" xfId="13955" xr:uid="{392A86E3-6F37-49DD-8010-D7F3C0F42CA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3" xfId="15392" xr:uid="{CB45A5CB-BE4C-48F4-90F9-16AE3F42D2D0}"/>
    <cellStyle name="Comma 32 4 3" xfId="6978" xr:uid="{542B9AC7-765E-4279-B267-0BEBCCA17F75}"/>
    <cellStyle name="Comma 32 4 3 2" xfId="18206" xr:uid="{CC8477CF-9BE9-4ECB-933B-289DFA41D189}"/>
    <cellStyle name="Comma 32 4 4" xfId="12603" xr:uid="{903B293A-4DE8-43CB-9896-7FAD7F18539F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3" xfId="14307" xr:uid="{8A26D845-7BB2-4D51-A7AF-0BD6EB6C71DE}"/>
    <cellStyle name="Comma 32 6" xfId="5893" xr:uid="{74FEBFE7-60EB-4A70-9443-701EC4B076CB}"/>
    <cellStyle name="Comma 32 6 2" xfId="17121" xr:uid="{FAA3AB5B-C5C0-4905-BA96-4D7B9C9D35CB}"/>
    <cellStyle name="Comma 32 7" xfId="11518" xr:uid="{3B8F9571-14E6-4D22-8F0D-3A5B7A496801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3" xfId="16473" xr:uid="{90A9D4D1-79A5-43E3-8C31-485669033EB1}"/>
    <cellStyle name="Comma 33 2 3" xfId="8059" xr:uid="{76ACBF5F-771F-4DBC-A09F-56B63E26711A}"/>
    <cellStyle name="Comma 33 2 3 2" xfId="19287" xr:uid="{2A1EAF99-7D33-46A4-B914-89AF90604E29}"/>
    <cellStyle name="Comma 33 2 4" xfId="13684" xr:uid="{8A1C1289-30E1-49D0-9648-0BB24C2AB95E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3" xfId="16747" xr:uid="{C79B73A6-4DC7-46B6-BA84-2DD2E882C45E}"/>
    <cellStyle name="Comma 33 3 3" xfId="8333" xr:uid="{6CC1FF54-8C28-4B27-A01C-D8706F5AEEB7}"/>
    <cellStyle name="Comma 33 3 3 2" xfId="19561" xr:uid="{83D00D41-A022-4D5B-A7DA-C8058D6BBC28}"/>
    <cellStyle name="Comma 33 3 4" xfId="13958" xr:uid="{4E60D4BA-E534-450D-A630-595AAA2F8256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3" xfId="15393" xr:uid="{F7669330-25C6-419B-AF43-F0F668FEFECC}"/>
    <cellStyle name="Comma 33 4 3" xfId="6979" xr:uid="{62859905-D85B-4378-980F-0D4E07E1779E}"/>
    <cellStyle name="Comma 33 4 3 2" xfId="18207" xr:uid="{97501F4A-CA1E-48DD-A712-9BA265D95870}"/>
    <cellStyle name="Comma 33 4 4" xfId="12604" xr:uid="{769FC509-6DDA-40D1-B838-C923014A8317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3" xfId="14310" xr:uid="{3B36FA88-73E8-47E1-A32F-C1AF168722F3}"/>
    <cellStyle name="Comma 33 6" xfId="5896" xr:uid="{93A23664-50EF-4074-95B0-62C8D05D0AAC}"/>
    <cellStyle name="Comma 33 6 2" xfId="17124" xr:uid="{48A9A19C-9A83-47E1-A6B1-D2D89CC61DEF}"/>
    <cellStyle name="Comma 33 7" xfId="11521" xr:uid="{D29FBC42-E767-40D6-B090-47212222C04C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3" xfId="16748" xr:uid="{99C4E333-A8D5-4C3D-9E8D-8F3BE2E85289}"/>
    <cellStyle name="Comma 34 2 3" xfId="8334" xr:uid="{95CB4069-1974-461C-863D-ACD906315865}"/>
    <cellStyle name="Comma 34 2 3 2" xfId="19562" xr:uid="{2ED27C2D-9661-4670-B33F-DB9F7E5A502B}"/>
    <cellStyle name="Comma 34 2 4" xfId="13959" xr:uid="{99F3E6DA-1153-42D9-A6FA-71111E2B1F60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3" xfId="15395" xr:uid="{19AADEB4-B058-43BE-97E3-38748B547EE2}"/>
    <cellStyle name="Comma 34 3 3" xfId="6981" xr:uid="{E7C342BF-CFDB-46C9-966E-954CBA6692B2}"/>
    <cellStyle name="Comma 34 3 3 2" xfId="18209" xr:uid="{92407A10-94F4-47CA-BD67-A89A1F677064}"/>
    <cellStyle name="Comma 34 3 4" xfId="12606" xr:uid="{05ADFF6B-B4D3-41DA-8AA3-E1ABB72BB50A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3" xfId="14311" xr:uid="{6990581D-C800-4A25-BD73-2D9BA04FDB92}"/>
    <cellStyle name="Comma 34 5" xfId="5897" xr:uid="{0312DFC0-FAE7-4EC8-ACEE-A369E343E131}"/>
    <cellStyle name="Comma 34 5 2" xfId="17125" xr:uid="{252A1E66-F574-42D7-BA2B-605E500FD781}"/>
    <cellStyle name="Comma 34 6" xfId="11522" xr:uid="{871D1AEB-21FE-4700-8A90-DE65290329DD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3" xfId="15394" xr:uid="{D49050D3-0DFC-44AA-A817-EA2AD432420B}"/>
    <cellStyle name="Comma 35 3" xfId="6980" xr:uid="{9FEB816C-1177-4297-BA75-71D77A1A705E}"/>
    <cellStyle name="Comma 35 3 2" xfId="18208" xr:uid="{5163AE65-E44D-4763-8882-1581DB35569D}"/>
    <cellStyle name="Comma 35 4" xfId="12605" xr:uid="{8274A8F3-2862-4DC3-BB91-63A05369E004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3" xfId="16474" xr:uid="{622E6F4E-6501-47CA-A210-28A1F3FEAED1}"/>
    <cellStyle name="Comma 36 2 3" xfId="8060" xr:uid="{CE25E75F-F704-4304-86C0-3295770AAFA2}"/>
    <cellStyle name="Comma 36 2 3 2" xfId="19288" xr:uid="{60307F0B-948A-414D-A3BB-4E53FB95E29B}"/>
    <cellStyle name="Comma 36 2 4" xfId="13685" xr:uid="{0CA71A44-ED15-406E-9B4D-4DB6E8898876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3" xfId="14313" xr:uid="{B52FE86B-414A-43EB-9C2B-66D850A604D9}"/>
    <cellStyle name="Comma 36 4" xfId="5899" xr:uid="{A38FCC54-30B5-4C91-8824-AA268BE9DD31}"/>
    <cellStyle name="Comma 36 4 2" xfId="17127" xr:uid="{8F63CA87-46C2-4BB0-AC68-12CD0B034FDF}"/>
    <cellStyle name="Comma 36 5" xfId="11524" xr:uid="{DE8DB88F-ADDD-4A4D-A2E2-CE0AD6C17A89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3" xfId="16475" xr:uid="{33A966D7-2586-4B3C-B5E4-8FB1C4F73D66}"/>
    <cellStyle name="Comma 37 3" xfId="8061" xr:uid="{12D85758-AA29-4C99-8080-E7C1E6A8B044}"/>
    <cellStyle name="Comma 37 3 2" xfId="19289" xr:uid="{07E1A44C-D23B-4109-B7EB-7EC1DFB5179F}"/>
    <cellStyle name="Comma 37 4" xfId="13686" xr:uid="{7F4CCA09-B2A6-4189-B50C-C44505C8B943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3" xfId="14315" xr:uid="{5143119C-CA35-4D40-BC9C-07297FAA9148}"/>
    <cellStyle name="Comma 38 3" xfId="5901" xr:uid="{F99EEFA1-B721-4536-B25A-BE0724EB531F}"/>
    <cellStyle name="Comma 38 3 2" xfId="17129" xr:uid="{66EC1815-D0F0-48C5-9DB3-DB4F5D4A984F}"/>
    <cellStyle name="Comma 38 4" xfId="11526" xr:uid="{90B96570-5E8B-4EF0-AC27-E60EF677032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3" xfId="16755" xr:uid="{37A1CE88-4E00-4C05-9095-DCCB0A1CA44F}"/>
    <cellStyle name="Comma 39 3" xfId="8341" xr:uid="{B9C87D7B-6C7C-4E0A-926F-F29B57516D8B}"/>
    <cellStyle name="Comma 39 3 2" xfId="19569" xr:uid="{79FE2771-626C-4FEB-A907-FB1B20B53F79}"/>
    <cellStyle name="Comma 39 4" xfId="13966" xr:uid="{F0CD6E44-F93E-47F8-A6D6-16BB020CBD6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3" xfId="14330" xr:uid="{1E444BA4-62E1-4CB5-B9C3-D0FA8798DC80}"/>
    <cellStyle name="Comma 4 10 3" xfId="5916" xr:uid="{0AEC4E80-FF95-4166-A734-B5DBEE549092}"/>
    <cellStyle name="Comma 4 10 3 2" xfId="17144" xr:uid="{B37D84AC-AC01-4DBD-949E-F438712449F1}"/>
    <cellStyle name="Comma 4 10 4" xfId="11541" xr:uid="{42025457-B187-4D97-AD74-02FA231DF2D9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3" xfId="14054" xr:uid="{91994A14-CE2B-415C-91F1-136CB6BEBBA8}"/>
    <cellStyle name="Comma 4 12" xfId="5641" xr:uid="{835D4F7A-6067-4D92-8BB3-9DD298F0326B}"/>
    <cellStyle name="Comma 4 12 2" xfId="16869" xr:uid="{FA232337-8E89-4761-BBD3-D8BD3BE9FFF0}"/>
    <cellStyle name="Comma 4 13" xfId="11265" xr:uid="{EBC091C6-B03A-4989-9765-577C7A6B31F4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3" xfId="14067" xr:uid="{7AE0E3AC-8FCB-4341-B7BF-B3B82EA8B0B1}"/>
    <cellStyle name="Comma 4 2 11" xfId="5654" xr:uid="{DB384995-5F87-41FB-98AF-21E56D7338C7}"/>
    <cellStyle name="Comma 4 2 11 2" xfId="16882" xr:uid="{2244AEDA-7AA4-4C33-85A7-36BA62B91CD0}"/>
    <cellStyle name="Comma 4 2 12" xfId="11278" xr:uid="{C34DEDB1-1814-4F3C-8F4A-B41C8EC80821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1" xfId="11307" xr:uid="{00CD90E0-9B18-4AAB-9279-0CC3F4BD285C}"/>
    <cellStyle name="Comma 4 2 2 2" xfId="137" xr:uid="{00000000-0005-0000-0000-000046060000}"/>
    <cellStyle name="Comma 4 2 2 2 10" xfId="11369" xr:uid="{81EA9A14-D42B-4298-AAFF-A6187E66D78F}"/>
    <cellStyle name="Comma 4 2 2 2 2" xfId="263" xr:uid="{00000000-0005-0000-0000-000047060000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3" xfId="16445" xr:uid="{A9C6FDBA-0D86-4DC1-B27A-3D7E5A59E10D}"/>
    <cellStyle name="Comma 4 2 2 2 2 2 2 2 3" xfId="8031" xr:uid="{15E5AE52-A9A0-4C66-B2F0-7C70FE654A77}"/>
    <cellStyle name="Comma 4 2 2 2 2 2 2 2 3 2" xfId="19259" xr:uid="{319A800F-5A8E-4FCA-AA23-97D539AFA7A9}"/>
    <cellStyle name="Comma 4 2 2 2 2 2 2 2 4" xfId="13656" xr:uid="{41512161-1661-4570-98F4-8F2DEFD3CAA6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3" xfId="15365" xr:uid="{E86C49ED-7166-4E24-9376-2A8D4BFFD1C7}"/>
    <cellStyle name="Comma 4 2 2 2 2 2 2 4" xfId="6951" xr:uid="{98E75CF4-7B2B-4C94-8D74-B625B932DB6E}"/>
    <cellStyle name="Comma 4 2 2 2 2 2 2 4 2" xfId="18179" xr:uid="{16034714-632A-4307-B434-C31F4168D575}"/>
    <cellStyle name="Comma 4 2 2 2 2 2 2 5" xfId="12576" xr:uid="{63D4AE9E-C302-4E57-8222-58666102F5D4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3" xfId="15907" xr:uid="{290B89B6-3D3F-4F4D-BBF5-E31DA67B7A4C}"/>
    <cellStyle name="Comma 4 2 2 2 2 2 3 3" xfId="7493" xr:uid="{6268533F-DF2A-4163-A56F-90A826C18CC9}"/>
    <cellStyle name="Comma 4 2 2 2 2 2 3 3 2" xfId="18721" xr:uid="{CA25E447-1B2D-4DD4-969F-C24A4ACD3D3F}"/>
    <cellStyle name="Comma 4 2 2 2 2 2 3 4" xfId="13118" xr:uid="{D62DC3A1-B57A-4304-8FBE-15F9203DFABB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3" xfId="14827" xr:uid="{70E06A98-2D41-4C88-A5B5-D76222A77B79}"/>
    <cellStyle name="Comma 4 2 2 2 2 2 5" xfId="6413" xr:uid="{52FBEB83-1C0E-4981-965F-7194083F5369}"/>
    <cellStyle name="Comma 4 2 2 2 2 2 5 2" xfId="17641" xr:uid="{D36D5EE3-6009-4475-8A76-23229D5209CA}"/>
    <cellStyle name="Comma 4 2 2 2 2 2 6" xfId="12038" xr:uid="{8842FEEF-C82D-4450-97DE-FE1A06531E9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3" xfId="16178" xr:uid="{E9626E04-DAF4-4289-9867-CA7E7B9FD5DE}"/>
    <cellStyle name="Comma 4 2 2 2 2 3 2 3" xfId="7764" xr:uid="{BF0D81B4-6E1D-4100-AB38-C955C114CFD5}"/>
    <cellStyle name="Comma 4 2 2 2 2 3 2 3 2" xfId="18992" xr:uid="{E2DEB576-A534-420C-838A-8DAFD2F21DA4}"/>
    <cellStyle name="Comma 4 2 2 2 2 3 2 4" xfId="13389" xr:uid="{6C3AAE89-EF23-4680-932E-DCF417662FC5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3" xfId="15098" xr:uid="{FFC9A45F-AA05-4E83-AC89-75144BAB9542}"/>
    <cellStyle name="Comma 4 2 2 2 2 3 4" xfId="6684" xr:uid="{712BC708-BF6D-4411-BDBD-CC81AA4CF570}"/>
    <cellStyle name="Comma 4 2 2 2 2 3 4 2" xfId="17912" xr:uid="{B5DEDD2C-9940-460A-84DE-866DCF2380BD}"/>
    <cellStyle name="Comma 4 2 2 2 2 3 5" xfId="12309" xr:uid="{1D761373-B134-40D4-A230-0651EC3DD525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3" xfId="15640" xr:uid="{A5189650-0073-40FE-9CE1-9DB68C26D66F}"/>
    <cellStyle name="Comma 4 2 2 2 2 4 3" xfId="7226" xr:uid="{829D2092-4710-4EFB-8E9A-3908E38121E5}"/>
    <cellStyle name="Comma 4 2 2 2 2 4 3 2" xfId="18454" xr:uid="{A0D8FD69-A868-4A68-BA18-2FA58FEC354A}"/>
    <cellStyle name="Comma 4 2 2 2 2 4 4" xfId="12851" xr:uid="{29085135-746D-4711-B6D8-64B7CE9ED7FE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3" xfId="16721" xr:uid="{2BEE5E7E-4D4D-401D-B786-2847BF8550CA}"/>
    <cellStyle name="Comma 4 2 2 2 2 5 3" xfId="8307" xr:uid="{262BBFFA-0A76-4DDA-95AC-5FF10F0ABD18}"/>
    <cellStyle name="Comma 4 2 2 2 2 5 3 2" xfId="19535" xr:uid="{EBB594DD-00EE-4304-B539-25112C3F57AE}"/>
    <cellStyle name="Comma 4 2 2 2 2 5 4" xfId="13932" xr:uid="{FBF3D42F-D48D-4BDE-91D2-A2DD1DE91F76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3" xfId="14560" xr:uid="{A9A93BC8-6637-489C-9BB1-165CFAD32760}"/>
    <cellStyle name="Comma 4 2 2 2 2 6 3" xfId="6146" xr:uid="{22E90E24-DC7D-4B94-BAC2-A6AA338EAD49}"/>
    <cellStyle name="Comma 4 2 2 2 2 6 3 2" xfId="17374" xr:uid="{17B65282-2011-4B29-8492-813CF7889A1A}"/>
    <cellStyle name="Comma 4 2 2 2 2 6 4" xfId="11771" xr:uid="{891DC50B-4CD0-4216-A6D5-CE2024EC4D30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3" xfId="14284" xr:uid="{FDFF682F-E7B3-4D88-AE19-CA6A882FD6A2}"/>
    <cellStyle name="Comma 4 2 2 2 2 8" xfId="5871" xr:uid="{46B39B6B-4F15-4708-8D27-0CE474EB73C8}"/>
    <cellStyle name="Comma 4 2 2 2 2 8 2" xfId="17099" xr:uid="{E6CA6A48-CF72-4F5A-B1C3-77669C5E48A2}"/>
    <cellStyle name="Comma 4 2 2 2 2 9" xfId="11495" xr:uid="{C3637091-9DF3-49E3-9A6F-7B7078748A60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3" xfId="16319" xr:uid="{4885796D-7937-4C48-8BF6-E1B81212C10B}"/>
    <cellStyle name="Comma 4 2 2 2 3 2 2 3" xfId="7905" xr:uid="{F1C9EF11-B2AC-43F0-B22A-7431ABDB52D4}"/>
    <cellStyle name="Comma 4 2 2 2 3 2 2 3 2" xfId="19133" xr:uid="{922EBC24-3878-4344-AAA0-2C55D93D0FD3}"/>
    <cellStyle name="Comma 4 2 2 2 3 2 2 4" xfId="13530" xr:uid="{04903832-FEBB-4CF8-A953-A10ADBB183DC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3" xfId="15239" xr:uid="{1019BDAD-984C-4D26-A41D-E4F0B9945332}"/>
    <cellStyle name="Comma 4 2 2 2 3 2 4" xfId="6825" xr:uid="{67A3432D-3CF6-46C2-B2A2-3C40E6108884}"/>
    <cellStyle name="Comma 4 2 2 2 3 2 4 2" xfId="18053" xr:uid="{F3F2B1AF-7D96-4528-9577-5E29D7105A2A}"/>
    <cellStyle name="Comma 4 2 2 2 3 2 5" xfId="12450" xr:uid="{87BA2CAF-2E93-4396-89D2-88A701410671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3" xfId="15781" xr:uid="{26C5154D-F7A8-4C06-88DF-296E1FC6E74B}"/>
    <cellStyle name="Comma 4 2 2 2 3 3 3" xfId="7367" xr:uid="{1C9F2E58-F5DB-467B-A00A-C53A62568B04}"/>
    <cellStyle name="Comma 4 2 2 2 3 3 3 2" xfId="18595" xr:uid="{2EE16556-0656-449B-BB74-6231A109E4F5}"/>
    <cellStyle name="Comma 4 2 2 2 3 3 4" xfId="12992" xr:uid="{66D199D5-C184-4208-900C-E525E70E417B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3" xfId="14701" xr:uid="{6F86A67D-A82F-4E98-88C5-7D162B9AF562}"/>
    <cellStyle name="Comma 4 2 2 2 3 5" xfId="6287" xr:uid="{75AC868B-4AB4-418D-832B-B4B9D32DD5D5}"/>
    <cellStyle name="Comma 4 2 2 2 3 5 2" xfId="17515" xr:uid="{E8091D08-504F-46DB-A44E-C638B88BD035}"/>
    <cellStyle name="Comma 4 2 2 2 3 6" xfId="11912" xr:uid="{9AADC993-E794-467C-89DA-C4D26275CB92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3" xfId="16052" xr:uid="{C41F0139-8427-4D31-AF29-9F86A5451441}"/>
    <cellStyle name="Comma 4 2 2 2 4 2 3" xfId="7638" xr:uid="{FCCD4B82-8E29-4AEB-B9F7-691EC2850214}"/>
    <cellStyle name="Comma 4 2 2 2 4 2 3 2" xfId="18866" xr:uid="{61038F81-1DA4-48E6-AFBC-2E40D179F434}"/>
    <cellStyle name="Comma 4 2 2 2 4 2 4" xfId="13263" xr:uid="{1BBBDF5F-C578-431D-B3CA-6E97EF3C6593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3" xfId="14972" xr:uid="{486A5B7B-B17A-445C-8B6D-244D05860D6A}"/>
    <cellStyle name="Comma 4 2 2 2 4 4" xfId="6558" xr:uid="{EB7E0257-7179-4B70-8E88-7ECE07ABF034}"/>
    <cellStyle name="Comma 4 2 2 2 4 4 2" xfId="17786" xr:uid="{254EBC29-0E40-49B1-B75C-0DDA3159202A}"/>
    <cellStyle name="Comma 4 2 2 2 4 5" xfId="12183" xr:uid="{366A25F5-817B-46B7-A374-04A5506C7D8B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3" xfId="15514" xr:uid="{9B62BBCE-2498-4963-B42E-5C0B6C8AC175}"/>
    <cellStyle name="Comma 4 2 2 2 5 3" xfId="7100" xr:uid="{B38958C3-BDFC-42AF-BFB6-C0F546102B4D}"/>
    <cellStyle name="Comma 4 2 2 2 5 3 2" xfId="18328" xr:uid="{9F6BFCC8-D21B-4D7C-99B8-3557DFFDB443}"/>
    <cellStyle name="Comma 4 2 2 2 5 4" xfId="12725" xr:uid="{627AEA45-826B-4E88-B5FC-68EAE4060282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3" xfId="16595" xr:uid="{30886E77-8363-4DDE-A507-9D818FA46AF5}"/>
    <cellStyle name="Comma 4 2 2 2 6 3" xfId="8181" xr:uid="{1486E5F3-DE97-4DBE-BF1C-6C1E1E3FA50C}"/>
    <cellStyle name="Comma 4 2 2 2 6 3 2" xfId="19409" xr:uid="{B2BBE9DA-9CD6-4D5F-8D96-8671C9DC596B}"/>
    <cellStyle name="Comma 4 2 2 2 6 4" xfId="13806" xr:uid="{35A3958E-605A-4129-9D9C-2D855F97C370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3" xfId="14434" xr:uid="{E6ECCE9E-AEBB-4B9A-99E0-86A9904EEB8E}"/>
    <cellStyle name="Comma 4 2 2 2 7 3" xfId="6020" xr:uid="{D1350036-ECA1-41AB-994E-8B241FFC33A6}"/>
    <cellStyle name="Comma 4 2 2 2 7 3 2" xfId="17248" xr:uid="{7F3594AE-EA60-417B-A0BB-84FAD1CB78BA}"/>
    <cellStyle name="Comma 4 2 2 2 7 4" xfId="11645" xr:uid="{29F6545F-9C77-4C2D-BF37-048DC7B86E67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3" xfId="14158" xr:uid="{0EB30DB6-98F3-4701-8EBD-D5A60A232079}"/>
    <cellStyle name="Comma 4 2 2 2 9" xfId="5745" xr:uid="{7946FBE1-E611-4E83-A0E8-2BEE7887464F}"/>
    <cellStyle name="Comma 4 2 2 2 9 2" xfId="16973" xr:uid="{4F810CA9-25B8-42BA-87E1-C4F7B48410B5}"/>
    <cellStyle name="Comma 4 2 2 3" xfId="199" xr:uid="{00000000-0005-0000-0000-00005A060000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3" xfId="16381" xr:uid="{CAA01982-1F29-4923-93F9-2BE1DA26580C}"/>
    <cellStyle name="Comma 4 2 2 3 2 2 2 3" xfId="7967" xr:uid="{17948FDA-0689-4085-ACE9-FF2C4A0B3D11}"/>
    <cellStyle name="Comma 4 2 2 3 2 2 2 3 2" xfId="19195" xr:uid="{4E9F33A5-A52D-4F14-8D2C-A2A661508A50}"/>
    <cellStyle name="Comma 4 2 2 3 2 2 2 4" xfId="13592" xr:uid="{8CCDFE7D-C655-4C36-8BAB-89E52C8F70C1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3" xfId="15301" xr:uid="{8523DEFF-B4B2-44E8-AECE-ADB8B7284690}"/>
    <cellStyle name="Comma 4 2 2 3 2 2 4" xfId="6887" xr:uid="{2E95BB60-B094-445B-BD9A-8F9A38ECA709}"/>
    <cellStyle name="Comma 4 2 2 3 2 2 4 2" xfId="18115" xr:uid="{EA069667-6D78-4B65-83F7-ABB3C8E53AD6}"/>
    <cellStyle name="Comma 4 2 2 3 2 2 5" xfId="12512" xr:uid="{BE968372-FE9C-46AE-A93C-B2AC0FA7DC41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3" xfId="15843" xr:uid="{E30AB7A6-FD8C-430F-BD71-C1EE47CD3100}"/>
    <cellStyle name="Comma 4 2 2 3 2 3 3" xfId="7429" xr:uid="{881DA748-292D-415A-B939-ACC8401BB66B}"/>
    <cellStyle name="Comma 4 2 2 3 2 3 3 2" xfId="18657" xr:uid="{49C5500E-BBF8-4E25-B7D7-3D549596A132}"/>
    <cellStyle name="Comma 4 2 2 3 2 3 4" xfId="13054" xr:uid="{D5E24F58-9BE9-4043-835F-CCE4D6B5F6A6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3" xfId="14763" xr:uid="{6AF01654-F880-4DCC-ACA2-090FE5D7038C}"/>
    <cellStyle name="Comma 4 2 2 3 2 5" xfId="6349" xr:uid="{DCA0624D-E5CA-4ABB-91A5-B33DBB7E167C}"/>
    <cellStyle name="Comma 4 2 2 3 2 5 2" xfId="17577" xr:uid="{586BF75D-9853-4BE1-9D12-E7F9DC9C2056}"/>
    <cellStyle name="Comma 4 2 2 3 2 6" xfId="11974" xr:uid="{38A0C7CC-24EF-47AA-ACE0-0AE28D91A738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3" xfId="16114" xr:uid="{C9EA97E0-D880-4900-B08A-D888FD65E5EF}"/>
    <cellStyle name="Comma 4 2 2 3 3 2 3" xfId="7700" xr:uid="{463092E2-E332-4F7B-9642-05D0D4C52A03}"/>
    <cellStyle name="Comma 4 2 2 3 3 2 3 2" xfId="18928" xr:uid="{F92C274F-A30B-4748-B58B-7B84144BB913}"/>
    <cellStyle name="Comma 4 2 2 3 3 2 4" xfId="13325" xr:uid="{37DED712-6512-48E5-9AFA-8359384F1184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3" xfId="15034" xr:uid="{2157480F-ABC4-4E9E-8DD9-AB3F78CDE473}"/>
    <cellStyle name="Comma 4 2 2 3 3 4" xfId="6620" xr:uid="{2E77FE44-AA2F-43CA-89E9-707ACA87B173}"/>
    <cellStyle name="Comma 4 2 2 3 3 4 2" xfId="17848" xr:uid="{41D9E52C-3F05-44F7-B10F-85048C44B407}"/>
    <cellStyle name="Comma 4 2 2 3 3 5" xfId="12245" xr:uid="{63516E24-1754-4FEA-9A57-2CF6E8F35656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3" xfId="15576" xr:uid="{30DA97D9-91B4-4D4C-90D0-19CDC9245397}"/>
    <cellStyle name="Comma 4 2 2 3 4 3" xfId="7162" xr:uid="{4975375D-DC95-400A-81B1-05D1AB6C6244}"/>
    <cellStyle name="Comma 4 2 2 3 4 3 2" xfId="18390" xr:uid="{1D8D1E38-FE65-4596-B670-2410AE85D079}"/>
    <cellStyle name="Comma 4 2 2 3 4 4" xfId="12787" xr:uid="{1023EDF0-EED1-46B9-A404-5F768D2F85D4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3" xfId="16657" xr:uid="{520DB0A1-449D-4314-91AB-9B38C3DAB413}"/>
    <cellStyle name="Comma 4 2 2 3 5 3" xfId="8243" xr:uid="{F5868AFE-F876-4196-9086-FEDCE19DFE3A}"/>
    <cellStyle name="Comma 4 2 2 3 5 3 2" xfId="19471" xr:uid="{68FB81F9-14EC-41B8-8EF2-6CB6864F1029}"/>
    <cellStyle name="Comma 4 2 2 3 5 4" xfId="13868" xr:uid="{94101DD0-C261-4C19-A4F7-667965520621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3" xfId="14496" xr:uid="{40413FBF-4895-42A5-8862-1D0096645982}"/>
    <cellStyle name="Comma 4 2 2 3 6 3" xfId="6082" xr:uid="{2A5010BC-4E6A-4BAB-9684-CAE7A9C68661}"/>
    <cellStyle name="Comma 4 2 2 3 6 3 2" xfId="17310" xr:uid="{DDBF6611-2FCF-4F75-BD83-F2300A59CA4C}"/>
    <cellStyle name="Comma 4 2 2 3 6 4" xfId="11707" xr:uid="{F77BF4E7-311D-445F-890F-9863AC1D6672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3" xfId="14220" xr:uid="{1A03D4A6-A5F4-44D2-866E-041B3581A1AF}"/>
    <cellStyle name="Comma 4 2 2 3 8" xfId="5807" xr:uid="{F2E78A21-A169-45FD-95E0-B5416B98D27D}"/>
    <cellStyle name="Comma 4 2 2 3 8 2" xfId="17035" xr:uid="{9FCBA0C1-D659-4B8C-9E1C-43013B409DA6}"/>
    <cellStyle name="Comma 4 2 2 3 9" xfId="11431" xr:uid="{9C2EEA4C-E895-4F6E-9616-30A344E8B02E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3" xfId="16257" xr:uid="{61B51702-54C3-46F4-803E-888E3CD2F595}"/>
    <cellStyle name="Comma 4 2 2 4 2 2 3" xfId="7843" xr:uid="{E9ECE9A0-3783-4A75-A020-DDC913EABE99}"/>
    <cellStyle name="Comma 4 2 2 4 2 2 3 2" xfId="19071" xr:uid="{E2A3922F-F0DF-4F4F-84A3-76A8BB2BC171}"/>
    <cellStyle name="Comma 4 2 2 4 2 2 4" xfId="13468" xr:uid="{F3C2ACF5-5209-4B39-B8AC-FAC1C087801F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3" xfId="15177" xr:uid="{8377C1C3-004D-4FFD-9ED0-1F7CA73452F1}"/>
    <cellStyle name="Comma 4 2 2 4 2 4" xfId="6763" xr:uid="{3540E478-15D5-4E83-B566-BE2576E5FC90}"/>
    <cellStyle name="Comma 4 2 2 4 2 4 2" xfId="17991" xr:uid="{9DDBDFF2-A666-421F-9B71-C03DB21EE049}"/>
    <cellStyle name="Comma 4 2 2 4 2 5" xfId="12388" xr:uid="{A2DACD11-FFF0-4B5D-90F1-39C416DD9D4F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3" xfId="15719" xr:uid="{00282564-8E61-4BBF-9A33-9EB966C06172}"/>
    <cellStyle name="Comma 4 2 2 4 3 3" xfId="7305" xr:uid="{74BEF86A-AB23-4C3E-B8CA-DFCD37AF348E}"/>
    <cellStyle name="Comma 4 2 2 4 3 3 2" xfId="18533" xr:uid="{4E16E507-94DE-49B7-95A7-5C3323671282}"/>
    <cellStyle name="Comma 4 2 2 4 3 4" xfId="12930" xr:uid="{912C4FED-FFA1-4DB5-B51F-3C53F294CE21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3" xfId="14639" xr:uid="{A84B5431-90C5-4423-A3EA-A2F9A02806A0}"/>
    <cellStyle name="Comma 4 2 2 4 5" xfId="6225" xr:uid="{0DB70ABC-BA69-4BE4-BC1C-4ED7EB922486}"/>
    <cellStyle name="Comma 4 2 2 4 5 2" xfId="17453" xr:uid="{7A17B736-8A08-43D8-9E4B-31D0E9128141}"/>
    <cellStyle name="Comma 4 2 2 4 6" xfId="11850" xr:uid="{821AEB1D-EB2D-41BA-AF27-2E6E749899B9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3" xfId="15990" xr:uid="{2E45DFC4-5FC7-421D-B286-A79D063955C6}"/>
    <cellStyle name="Comma 4 2 2 5 2 3" xfId="7576" xr:uid="{0AF4A70D-EF2E-41F2-AF00-98619EF2D82F}"/>
    <cellStyle name="Comma 4 2 2 5 2 3 2" xfId="18804" xr:uid="{5D6FD686-BCA8-43CB-B7EA-C569D6FC687E}"/>
    <cellStyle name="Comma 4 2 2 5 2 4" xfId="13201" xr:uid="{82E5C194-230E-4C20-A281-5050131D7B13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3" xfId="14910" xr:uid="{F2720A14-33CB-4338-A24D-6CF7CBA04ECE}"/>
    <cellStyle name="Comma 4 2 2 5 4" xfId="6496" xr:uid="{6C479706-33BD-495A-A78D-B88E5DA303C1}"/>
    <cellStyle name="Comma 4 2 2 5 4 2" xfId="17724" xr:uid="{86BE7ED5-AEEF-4C1B-ADA4-6053650F248F}"/>
    <cellStyle name="Comma 4 2 2 5 5" xfId="12121" xr:uid="{82D0C89B-CC02-490F-AA7B-9E7BEE07C8F2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3" xfId="15452" xr:uid="{1A89942C-FE44-4357-B1F5-D75A78D64516}"/>
    <cellStyle name="Comma 4 2 2 6 3" xfId="7038" xr:uid="{F292EC47-885F-4ACD-9FED-E583BF88DD07}"/>
    <cellStyle name="Comma 4 2 2 6 3 2" xfId="18266" xr:uid="{93A67155-F113-468A-ACCB-ABF2622DE3C6}"/>
    <cellStyle name="Comma 4 2 2 6 4" xfId="12663" xr:uid="{EA04DEE9-4FB5-4D04-845E-16E86DB93CD5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3" xfId="16533" xr:uid="{6FFDC3B1-4E84-4D9E-8CD3-F8B454C77B0B}"/>
    <cellStyle name="Comma 4 2 2 7 3" xfId="8119" xr:uid="{E7F7F2F2-DC54-467B-A9CE-F1EB04C5CAE7}"/>
    <cellStyle name="Comma 4 2 2 7 3 2" xfId="19347" xr:uid="{218E32F6-E7BF-4399-BAB0-BDCA740EE8C4}"/>
    <cellStyle name="Comma 4 2 2 7 4" xfId="13744" xr:uid="{C60142F5-01FE-4672-ACAE-DCCB6383B46A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3" xfId="14372" xr:uid="{1AC35193-D64B-41C9-A266-7B559BC75C3A}"/>
    <cellStyle name="Comma 4 2 2 8 3" xfId="5958" xr:uid="{5A5CFB56-5F7C-4396-A7D3-BD1D62B1F6A2}"/>
    <cellStyle name="Comma 4 2 2 8 3 2" xfId="17186" xr:uid="{EB7D28E2-8123-4BCA-8568-CC3CC44CAE2F}"/>
    <cellStyle name="Comma 4 2 2 8 4" xfId="11583" xr:uid="{11BEA40C-D139-4D86-85BF-3FCCFB188EC6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3" xfId="14096" xr:uid="{B39E3F0C-FA06-4D09-974F-7DC7A4BD7BFF}"/>
    <cellStyle name="Comma 4 2 3" xfId="105" xr:uid="{00000000-0005-0000-0000-00006D060000}"/>
    <cellStyle name="Comma 4 2 3 10" xfId="11337" xr:uid="{593664DE-C4ED-40FA-B595-5A3701184BE1}"/>
    <cellStyle name="Comma 4 2 3 2" xfId="231" xr:uid="{00000000-0005-0000-0000-00006E060000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3" xfId="16413" xr:uid="{08F76F27-CE18-4662-BA88-3D9E604DFEEA}"/>
    <cellStyle name="Comma 4 2 3 2 2 2 2 3" xfId="7999" xr:uid="{C765F5AB-8948-4A49-99AB-EBB948F2361B}"/>
    <cellStyle name="Comma 4 2 3 2 2 2 2 3 2" xfId="19227" xr:uid="{056D09EE-4BE2-4DE7-A2EF-9204579A01A2}"/>
    <cellStyle name="Comma 4 2 3 2 2 2 2 4" xfId="13624" xr:uid="{8BFEFBA2-4473-4DAA-8F67-0CC8FC2D6EF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3" xfId="15333" xr:uid="{43A5A382-8682-4EAE-B3D6-FC5E922C42B3}"/>
    <cellStyle name="Comma 4 2 3 2 2 2 4" xfId="6919" xr:uid="{9E2DA1EE-B618-4365-95E6-CE8B77101FA0}"/>
    <cellStyle name="Comma 4 2 3 2 2 2 4 2" xfId="18147" xr:uid="{12E8F604-BE4A-4AFE-9F47-CAA1A256E742}"/>
    <cellStyle name="Comma 4 2 3 2 2 2 5" xfId="12544" xr:uid="{407AF785-6A93-45A8-9998-05BFDAE87065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3" xfId="15875" xr:uid="{608E9ACA-9FAE-41FE-888D-48D02A9B54F2}"/>
    <cellStyle name="Comma 4 2 3 2 2 3 3" xfId="7461" xr:uid="{D10557CC-FCD9-4093-9F0C-11ACD8B59701}"/>
    <cellStyle name="Comma 4 2 3 2 2 3 3 2" xfId="18689" xr:uid="{BAE8CF0F-B8A2-4761-927A-F12A5484F306}"/>
    <cellStyle name="Comma 4 2 3 2 2 3 4" xfId="13086" xr:uid="{EF011B0E-9337-4B68-9504-C14DE0391E37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3" xfId="14795" xr:uid="{D8A959BD-ADB2-4EFE-A7B6-D4C7239083B5}"/>
    <cellStyle name="Comma 4 2 3 2 2 5" xfId="6381" xr:uid="{38DB80E1-E053-4F64-9116-26602742AB46}"/>
    <cellStyle name="Comma 4 2 3 2 2 5 2" xfId="17609" xr:uid="{0583E273-0F04-4E31-8F90-760057FFD8E1}"/>
    <cellStyle name="Comma 4 2 3 2 2 6" xfId="12006" xr:uid="{DF50DBA0-13EC-4A08-953D-AA5A234AD5DF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3" xfId="16146" xr:uid="{E53BE764-9DFA-4AB9-9A49-56411E668E81}"/>
    <cellStyle name="Comma 4 2 3 2 3 2 3" xfId="7732" xr:uid="{F4F6127D-F7B0-401D-9A8E-0EE7BC5A80D2}"/>
    <cellStyle name="Comma 4 2 3 2 3 2 3 2" xfId="18960" xr:uid="{B7BF58D9-4C19-4721-8FA0-5ED1EF70CEAE}"/>
    <cellStyle name="Comma 4 2 3 2 3 2 4" xfId="13357" xr:uid="{BBB70E82-2225-4B42-B0AB-6D83975F4060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3" xfId="15066" xr:uid="{94A36D90-593E-4562-9C61-0EA2660E5439}"/>
    <cellStyle name="Comma 4 2 3 2 3 4" xfId="6652" xr:uid="{59967C7F-C766-4FC5-868D-5294BA52D4E8}"/>
    <cellStyle name="Comma 4 2 3 2 3 4 2" xfId="17880" xr:uid="{5CAEEA1E-A444-41A1-B0CA-0E71900CA581}"/>
    <cellStyle name="Comma 4 2 3 2 3 5" xfId="12277" xr:uid="{CCA2EDC8-7A41-4B09-9D90-C9EFF6B5B7D9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3" xfId="15608" xr:uid="{A68403C2-0267-40A6-B563-A22229C0E861}"/>
    <cellStyle name="Comma 4 2 3 2 4 3" xfId="7194" xr:uid="{B29F3C59-22A0-4389-84B6-95DB0BE87E1E}"/>
    <cellStyle name="Comma 4 2 3 2 4 3 2" xfId="18422" xr:uid="{5E9E1E89-B74F-4F21-933A-27F5BA539C4C}"/>
    <cellStyle name="Comma 4 2 3 2 4 4" xfId="12819" xr:uid="{414BFCE3-8D0B-4875-8116-1AD1747B99FA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3" xfId="16689" xr:uid="{3B073286-6CDC-47A6-967E-E76EC4B2A9B2}"/>
    <cellStyle name="Comma 4 2 3 2 5 3" xfId="8275" xr:uid="{4665245B-BA50-4EB8-B720-EE9331240BB0}"/>
    <cellStyle name="Comma 4 2 3 2 5 3 2" xfId="19503" xr:uid="{B5844B59-AC12-4E1C-8A82-C42372503267}"/>
    <cellStyle name="Comma 4 2 3 2 5 4" xfId="13900" xr:uid="{DBEC637D-4E97-40DE-9869-25AE66AE19F4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3" xfId="14528" xr:uid="{724168B0-1B0B-4A12-A434-7C439FE1F7E7}"/>
    <cellStyle name="Comma 4 2 3 2 6 3" xfId="6114" xr:uid="{F77C8B22-0E0B-4BAE-992B-285587DBC1F3}"/>
    <cellStyle name="Comma 4 2 3 2 6 3 2" xfId="17342" xr:uid="{C1488870-18C2-42B5-B33D-FE4B4A076898}"/>
    <cellStyle name="Comma 4 2 3 2 6 4" xfId="11739" xr:uid="{497790BF-7DD0-466D-B139-67D8C90827FF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3" xfId="14252" xr:uid="{20EB69B2-E577-45DA-8ADD-5138DE444D78}"/>
    <cellStyle name="Comma 4 2 3 2 8" xfId="5839" xr:uid="{1CEB8DE3-A62A-4FC2-9883-3A96E015726E}"/>
    <cellStyle name="Comma 4 2 3 2 8 2" xfId="17067" xr:uid="{6E19504C-A616-415D-A904-5B305892A131}"/>
    <cellStyle name="Comma 4 2 3 2 9" xfId="11463" xr:uid="{AC6ED2B2-8868-4932-AAE9-5AE9141535F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3" xfId="16287" xr:uid="{6328FAF6-3001-4BBF-BCB3-5FC8B8F26015}"/>
    <cellStyle name="Comma 4 2 3 3 2 2 3" xfId="7873" xr:uid="{B3A29407-29A7-47BC-9595-E00CE85DC7C0}"/>
    <cellStyle name="Comma 4 2 3 3 2 2 3 2" xfId="19101" xr:uid="{D433D1C3-03A0-4758-9FA5-1416C5C8FE84}"/>
    <cellStyle name="Comma 4 2 3 3 2 2 4" xfId="13498" xr:uid="{37DE20C1-246E-4629-96BB-1E42B3A54B9C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3" xfId="15207" xr:uid="{643333C4-7236-4DE7-879E-459542E8B243}"/>
    <cellStyle name="Comma 4 2 3 3 2 4" xfId="6793" xr:uid="{6EF1380E-339D-416F-9284-4EE2A101A838}"/>
    <cellStyle name="Comma 4 2 3 3 2 4 2" xfId="18021" xr:uid="{3092F70B-20AD-4F82-816A-621B630ED383}"/>
    <cellStyle name="Comma 4 2 3 3 2 5" xfId="12418" xr:uid="{1821FCA4-DB2D-4EC0-928F-367BA6713FFF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3" xfId="15749" xr:uid="{A8277240-40D4-4FFF-A05B-C92EDB43BADF}"/>
    <cellStyle name="Comma 4 2 3 3 3 3" xfId="7335" xr:uid="{BD322AC0-4AEA-47DD-B825-64C40BF4DC33}"/>
    <cellStyle name="Comma 4 2 3 3 3 3 2" xfId="18563" xr:uid="{19E7C933-12D2-4E34-BFAB-3C4BE7BA5665}"/>
    <cellStyle name="Comma 4 2 3 3 3 4" xfId="12960" xr:uid="{D293F96C-040E-40F3-9724-BA106ACA1D85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3" xfId="14669" xr:uid="{BBB4E587-0A47-41EC-85F0-3E6093387C40}"/>
    <cellStyle name="Comma 4 2 3 3 5" xfId="6255" xr:uid="{B1D2A370-5099-4775-A4D7-999883BB17F5}"/>
    <cellStyle name="Comma 4 2 3 3 5 2" xfId="17483" xr:uid="{D09D0E83-9F18-4ADB-A9E7-3BE17D43044D}"/>
    <cellStyle name="Comma 4 2 3 3 6" xfId="11880" xr:uid="{655B514A-7833-4BE1-940E-62E3B3E94B67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3" xfId="16020" xr:uid="{666D6319-1F1A-4428-90B0-93159A9A4F1E}"/>
    <cellStyle name="Comma 4 2 3 4 2 3" xfId="7606" xr:uid="{E73F4B2E-4FF9-4161-856D-163932795E23}"/>
    <cellStyle name="Comma 4 2 3 4 2 3 2" xfId="18834" xr:uid="{2896E032-BB8C-45BD-8890-C8C9008F2C3F}"/>
    <cellStyle name="Comma 4 2 3 4 2 4" xfId="13231" xr:uid="{BB17AE75-4F71-4771-A1C1-44F59962ED1E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3" xfId="14940" xr:uid="{0C6FE4BA-D4DE-42BE-BA6F-72E0D8751218}"/>
    <cellStyle name="Comma 4 2 3 4 4" xfId="6526" xr:uid="{65D91C8F-9450-4425-A540-31FA42B7D260}"/>
    <cellStyle name="Comma 4 2 3 4 4 2" xfId="17754" xr:uid="{6CA03AA9-73BB-4D00-8867-B375E807847E}"/>
    <cellStyle name="Comma 4 2 3 4 5" xfId="12151" xr:uid="{AF6FD46E-A5FB-4CCF-971B-64BB1B18379D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3" xfId="15482" xr:uid="{FE12BE07-7BAB-4A29-BB7E-E4E7E5EA53AA}"/>
    <cellStyle name="Comma 4 2 3 5 3" xfId="7068" xr:uid="{13775E8E-A813-48AF-AE3F-5D829291ECD4}"/>
    <cellStyle name="Comma 4 2 3 5 3 2" xfId="18296" xr:uid="{8F68756D-0C66-4A68-B56C-B753835D3603}"/>
    <cellStyle name="Comma 4 2 3 5 4" xfId="12693" xr:uid="{2F781672-D155-4DD9-B8E2-A7E03EBF5BCB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3" xfId="16563" xr:uid="{2056C02D-73B5-4E00-938E-007BFF07CFAD}"/>
    <cellStyle name="Comma 4 2 3 6 3" xfId="8149" xr:uid="{945D726E-8997-4D08-AC45-754080AB77CE}"/>
    <cellStyle name="Comma 4 2 3 6 3 2" xfId="19377" xr:uid="{732FF014-3B6A-491D-9709-BCB09FABFE52}"/>
    <cellStyle name="Comma 4 2 3 6 4" xfId="13774" xr:uid="{5DDDD39E-6361-4121-8B58-0B2122F289CF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3" xfId="14402" xr:uid="{B5A6A401-8BEB-4942-8EAD-B009D347A912}"/>
    <cellStyle name="Comma 4 2 3 7 3" xfId="5988" xr:uid="{50C761F5-9714-4CE6-B116-838D19400223}"/>
    <cellStyle name="Comma 4 2 3 7 3 2" xfId="17216" xr:uid="{05625C36-A57F-421A-9689-92755A01979F}"/>
    <cellStyle name="Comma 4 2 3 7 4" xfId="11613" xr:uid="{629E3895-E61D-4DE6-8885-B838687BAB22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3" xfId="14126" xr:uid="{30E0E5AF-84A3-43BB-8C62-62AD758D49B2}"/>
    <cellStyle name="Comma 4 2 3 9" xfId="5713" xr:uid="{8E5D28A7-2201-4406-AA7E-915D44681DF9}"/>
    <cellStyle name="Comma 4 2 3 9 2" xfId="16941" xr:uid="{A42ACAE8-0ABF-4257-9AE2-B2860BAE22A1}"/>
    <cellStyle name="Comma 4 2 4" xfId="167" xr:uid="{00000000-0005-0000-0000-000081060000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3" xfId="16349" xr:uid="{590FA66D-9E01-490D-B66B-AF386CBE2E68}"/>
    <cellStyle name="Comma 4 2 4 2 2 2 3" xfId="7935" xr:uid="{396416FE-FE09-4E04-88A7-DD70B1761290}"/>
    <cellStyle name="Comma 4 2 4 2 2 2 3 2" xfId="19163" xr:uid="{E0012A93-578C-4A1F-BA7F-D7A58C217E16}"/>
    <cellStyle name="Comma 4 2 4 2 2 2 4" xfId="13560" xr:uid="{2526E711-9862-4D40-AB1B-D1F472485C2A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3" xfId="15269" xr:uid="{A0A1124F-CABD-412E-BA29-E2398617C16D}"/>
    <cellStyle name="Comma 4 2 4 2 2 4" xfId="6855" xr:uid="{34F01E3C-F151-42A3-ADD3-24F241FE8E0D}"/>
    <cellStyle name="Comma 4 2 4 2 2 4 2" xfId="18083" xr:uid="{2629AA72-697F-467C-A15A-13EE942AED63}"/>
    <cellStyle name="Comma 4 2 4 2 2 5" xfId="12480" xr:uid="{7242220B-A1A1-449B-A2F1-B262605A9789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3" xfId="15811" xr:uid="{4C4E8824-244D-44CE-845C-BE819D8189B0}"/>
    <cellStyle name="Comma 4 2 4 2 3 3" xfId="7397" xr:uid="{A30CF275-3508-4372-9D7C-4667B51487EE}"/>
    <cellStyle name="Comma 4 2 4 2 3 3 2" xfId="18625" xr:uid="{C56DEDF0-DA96-4089-885C-BF1AC6B8E49B}"/>
    <cellStyle name="Comma 4 2 4 2 3 4" xfId="13022" xr:uid="{42FA6872-DDDF-4A0A-9018-5660976E6726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3" xfId="14731" xr:uid="{C9543C00-108D-4BEF-BBA1-4979378BB89E}"/>
    <cellStyle name="Comma 4 2 4 2 5" xfId="6317" xr:uid="{C9239858-683E-4D60-8280-C28012CBE848}"/>
    <cellStyle name="Comma 4 2 4 2 5 2" xfId="17545" xr:uid="{7C9EBAF3-7B51-4EAB-B0D5-37926CB7308E}"/>
    <cellStyle name="Comma 4 2 4 2 6" xfId="11942" xr:uid="{ECCB91E6-0781-4978-BF3B-4C344109BFFD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3" xfId="16082" xr:uid="{051679CE-B23A-4768-8D3D-440CBA0FD5F2}"/>
    <cellStyle name="Comma 4 2 4 3 2 3" xfId="7668" xr:uid="{E3EDBB56-A0E4-4833-B676-AE88005498E1}"/>
    <cellStyle name="Comma 4 2 4 3 2 3 2" xfId="18896" xr:uid="{0C3A33F6-811C-438A-8D04-29232162079C}"/>
    <cellStyle name="Comma 4 2 4 3 2 4" xfId="13293" xr:uid="{3BCB6681-F15C-431D-8937-49C476DCAB17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3" xfId="15002" xr:uid="{A493E250-8864-4649-9C2F-55A93C477B47}"/>
    <cellStyle name="Comma 4 2 4 3 4" xfId="6588" xr:uid="{804E1CF8-0AB7-4D6D-99AD-43B5CE5F5AA6}"/>
    <cellStyle name="Comma 4 2 4 3 4 2" xfId="17816" xr:uid="{B4ADA736-2C01-4118-9B89-269C037A84D8}"/>
    <cellStyle name="Comma 4 2 4 3 5" xfId="12213" xr:uid="{7908C5DF-9FDC-4FAE-BE1F-945B90CCBF0D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3" xfId="15544" xr:uid="{6E1993EC-D17F-4353-BC59-E0874EC377B1}"/>
    <cellStyle name="Comma 4 2 4 4 3" xfId="7130" xr:uid="{1298FD81-D5E1-4647-AA64-36E9D7F910A9}"/>
    <cellStyle name="Comma 4 2 4 4 3 2" xfId="18358" xr:uid="{53AA4E37-6571-4887-B64A-B524F04CE82E}"/>
    <cellStyle name="Comma 4 2 4 4 4" xfId="12755" xr:uid="{65F7473B-D5B9-449E-8E5B-46E2AE844D37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3" xfId="16625" xr:uid="{3B365CB0-DD18-4E1E-89AA-798F71F3102F}"/>
    <cellStyle name="Comma 4 2 4 5 3" xfId="8211" xr:uid="{85F8E611-4BBF-40DB-8253-ADF7B8F662B6}"/>
    <cellStyle name="Comma 4 2 4 5 3 2" xfId="19439" xr:uid="{D9A798FE-3CEF-4601-A19A-3A4AA8FB1734}"/>
    <cellStyle name="Comma 4 2 4 5 4" xfId="13836" xr:uid="{712E6505-70D1-4613-85C2-D1F4B49C4F43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3" xfId="14464" xr:uid="{B2E4F318-EAE1-4A71-97B8-4F9470F94DDA}"/>
    <cellStyle name="Comma 4 2 4 6 3" xfId="6050" xr:uid="{D88DAD82-D84B-49B1-BCE6-BF56A0B4425F}"/>
    <cellStyle name="Comma 4 2 4 6 3 2" xfId="17278" xr:uid="{1FBAC3A9-C9CA-4F8F-AAC7-9BD8E7CD0268}"/>
    <cellStyle name="Comma 4 2 4 6 4" xfId="11675" xr:uid="{D32A6E10-796D-4C58-A673-1A5979DBD0C1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3" xfId="14188" xr:uid="{9A5FFF6B-F700-4D22-9DA3-CFE25243FA07}"/>
    <cellStyle name="Comma 4 2 4 8" xfId="5775" xr:uid="{0126C85F-3EBB-4431-B5E1-63EB42ACD006}"/>
    <cellStyle name="Comma 4 2 4 8 2" xfId="17003" xr:uid="{7F9EB673-F472-4166-B79F-0623AB266E2B}"/>
    <cellStyle name="Comma 4 2 4 9" xfId="11399" xr:uid="{231C5F0C-6654-4657-8C4A-54841DAAF345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3" xfId="16228" xr:uid="{BFDD35A9-C4A6-4F33-8E22-75802B277486}"/>
    <cellStyle name="Comma 4 2 5 2 2 3" xfId="7814" xr:uid="{D45ED955-35C5-49C2-914E-2E0F8C2D4517}"/>
    <cellStyle name="Comma 4 2 5 2 2 3 2" xfId="19042" xr:uid="{059CFD5D-EB7A-462D-8616-3695692E3347}"/>
    <cellStyle name="Comma 4 2 5 2 2 4" xfId="13439" xr:uid="{5B9CAA7A-9603-4597-A3DF-973D2BADD506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3" xfId="15148" xr:uid="{00BB360F-BC43-4529-AAA2-FA136B07DE7C}"/>
    <cellStyle name="Comma 4 2 5 2 4" xfId="6734" xr:uid="{0921A313-AF9C-4BD7-B8FC-4F095E333714}"/>
    <cellStyle name="Comma 4 2 5 2 4 2" xfId="17962" xr:uid="{6322053E-1A39-48F9-AC6B-DB47A7373212}"/>
    <cellStyle name="Comma 4 2 5 2 5" xfId="12359" xr:uid="{E58F9B1F-237C-4EE9-8C5B-060F9C74689A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3" xfId="15690" xr:uid="{44BE920C-F8CE-4677-A255-F322884B383C}"/>
    <cellStyle name="Comma 4 2 5 3 3" xfId="7276" xr:uid="{C10F7BDF-7327-4E4A-8A52-A1A0D91CD133}"/>
    <cellStyle name="Comma 4 2 5 3 3 2" xfId="18504" xr:uid="{5E4A385F-9E05-4CC3-AE6D-B3434071B5B9}"/>
    <cellStyle name="Comma 4 2 5 3 4" xfId="12901" xr:uid="{B5B4DC08-899B-4A8D-878C-6FB0C7CBB049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3" xfId="14610" xr:uid="{2B809293-4553-472D-AB0A-85BBCC20C283}"/>
    <cellStyle name="Comma 4 2 5 5" xfId="6196" xr:uid="{F0D01720-E35D-4FE1-8F6C-57CFEA0D56EF}"/>
    <cellStyle name="Comma 4 2 5 5 2" xfId="17424" xr:uid="{9AA61A96-0AC2-4B8E-A530-4F69A5EF6134}"/>
    <cellStyle name="Comma 4 2 5 6" xfId="11821" xr:uid="{B3011CCE-89FF-4D67-B67C-2E61346C27AC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3" xfId="15961" xr:uid="{2994A1E9-6818-4127-AA4D-C5BAFDAF0FFB}"/>
    <cellStyle name="Comma 4 2 6 2 3" xfId="7547" xr:uid="{6BCD474C-0776-4DFA-85A5-F2419A4E619B}"/>
    <cellStyle name="Comma 4 2 6 2 3 2" xfId="18775" xr:uid="{BF8A5E11-504B-4391-8991-3F3297ADF0D6}"/>
    <cellStyle name="Comma 4 2 6 2 4" xfId="13172" xr:uid="{CD447826-1457-45F4-9FA9-E1BC1A9E6951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3" xfId="14881" xr:uid="{A28456D9-CF86-4D35-A25E-10D03979DC46}"/>
    <cellStyle name="Comma 4 2 6 4" xfId="6467" xr:uid="{7BD99BD6-5D3F-4B28-A62E-20B3394324BD}"/>
    <cellStyle name="Comma 4 2 6 4 2" xfId="17695" xr:uid="{6ED9852E-D310-41ED-966C-E289BB4EF850}"/>
    <cellStyle name="Comma 4 2 6 5" xfId="12092" xr:uid="{A67C2C0B-AA5F-4C8B-A96C-337D9E4CA1B9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3" xfId="15423" xr:uid="{1AD6A1AD-08F7-4A12-980B-40E899AA2352}"/>
    <cellStyle name="Comma 4 2 7 3" xfId="7009" xr:uid="{50E10C45-F840-4E76-9971-6F49B3647A04}"/>
    <cellStyle name="Comma 4 2 7 3 2" xfId="18237" xr:uid="{051C8D0B-7A62-4F08-A911-F512031A6108}"/>
    <cellStyle name="Comma 4 2 7 4" xfId="12634" xr:uid="{8BDC8E19-B665-4BF1-B1B1-47EBEA419128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3" xfId="16504" xr:uid="{9AB56BC4-6724-435D-80E9-15E59077A1D0}"/>
    <cellStyle name="Comma 4 2 8 3" xfId="8090" xr:uid="{88163E89-4032-4CAF-BCF6-41FEB395A7B7}"/>
    <cellStyle name="Comma 4 2 8 3 2" xfId="19318" xr:uid="{F51755A8-A8AD-4012-8DF1-4F8907D78072}"/>
    <cellStyle name="Comma 4 2 8 4" xfId="13715" xr:uid="{DB27A1EE-4E16-4266-8670-2F00F3DCC07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3" xfId="14343" xr:uid="{7A420619-104C-4AEF-B6A0-D17E2E1B6E36}"/>
    <cellStyle name="Comma 4 2 9 3" xfId="5929" xr:uid="{138F24E5-9B07-428F-8FDB-6F6962EF189B}"/>
    <cellStyle name="Comma 4 2 9 3 2" xfId="17157" xr:uid="{4FE42ECB-C1B3-461D-A3FE-6CD07295416D}"/>
    <cellStyle name="Comma 4 2 9 4" xfId="11554" xr:uid="{71DE7032-73A4-466F-802E-0BB4C210FF07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1" xfId="11292" xr:uid="{B4245E98-0E91-4F57-A55B-54DFA00E62E2}"/>
    <cellStyle name="Comma 4 3 2" xfId="122" xr:uid="{00000000-0005-0000-0000-000095060000}"/>
    <cellStyle name="Comma 4 3 2 10" xfId="11354" xr:uid="{A95081C2-36D6-4AD8-8B3A-F05BD80BDEA7}"/>
    <cellStyle name="Comma 4 3 2 2" xfId="248" xr:uid="{00000000-0005-0000-0000-000096060000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3" xfId="16430" xr:uid="{FF240E03-4F90-42FF-9AB2-2FA59EBC3A3C}"/>
    <cellStyle name="Comma 4 3 2 2 2 2 2 3" xfId="8016" xr:uid="{320E7B8D-A38E-4FF4-890B-12B6B128C334}"/>
    <cellStyle name="Comma 4 3 2 2 2 2 2 3 2" xfId="19244" xr:uid="{47851754-A4D5-4753-9A58-9890A25616A3}"/>
    <cellStyle name="Comma 4 3 2 2 2 2 2 4" xfId="13641" xr:uid="{28113A59-19B4-44A2-9166-DE8B6890738C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3" xfId="15350" xr:uid="{30F4E1A9-CC15-475F-BE0F-0A527E305DD2}"/>
    <cellStyle name="Comma 4 3 2 2 2 2 4" xfId="6936" xr:uid="{3B2AE71B-50A9-4E49-A8D2-F1EA252A0528}"/>
    <cellStyle name="Comma 4 3 2 2 2 2 4 2" xfId="18164" xr:uid="{A6D3ED21-E7A3-460F-96F1-6A2FE0516EEE}"/>
    <cellStyle name="Comma 4 3 2 2 2 2 5" xfId="12561" xr:uid="{0E03440B-0E91-4B61-995D-AFB6AA92D2C6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3" xfId="15892" xr:uid="{2EEC4C4B-958C-40B7-8935-6237B76775DF}"/>
    <cellStyle name="Comma 4 3 2 2 2 3 3" xfId="7478" xr:uid="{DE53325C-6C5A-46F9-876F-37383DFA3EB8}"/>
    <cellStyle name="Comma 4 3 2 2 2 3 3 2" xfId="18706" xr:uid="{1B99F8F9-266B-4FC4-83B2-EA7FB9831FE5}"/>
    <cellStyle name="Comma 4 3 2 2 2 3 4" xfId="13103" xr:uid="{C4978788-DD8F-4646-A8BB-CDE6C3402100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3" xfId="14812" xr:uid="{8324C20A-B139-477C-A216-B556A6027AC0}"/>
    <cellStyle name="Comma 4 3 2 2 2 5" xfId="6398" xr:uid="{C8F518E8-3674-48C6-9766-1FA9F3A1AEC2}"/>
    <cellStyle name="Comma 4 3 2 2 2 5 2" xfId="17626" xr:uid="{B809C102-E21F-4937-8D5F-60931B3C8A33}"/>
    <cellStyle name="Comma 4 3 2 2 2 6" xfId="12023" xr:uid="{828F8AD8-0252-4613-8424-C8DE5C87D190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3" xfId="16163" xr:uid="{6D7AE97B-C5F4-49CC-AD69-4725B9F59318}"/>
    <cellStyle name="Comma 4 3 2 2 3 2 3" xfId="7749" xr:uid="{08C3681B-D8EB-4BCA-A37E-68ED9A5E01A4}"/>
    <cellStyle name="Comma 4 3 2 2 3 2 3 2" xfId="18977" xr:uid="{093C8B54-B207-44BE-9666-128D8980E712}"/>
    <cellStyle name="Comma 4 3 2 2 3 2 4" xfId="13374" xr:uid="{D634BB11-81A1-41D7-AC5E-18BE58286380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3" xfId="15083" xr:uid="{BA8E41BA-9E3D-44C4-BB43-9A3428D48FDE}"/>
    <cellStyle name="Comma 4 3 2 2 3 4" xfId="6669" xr:uid="{D10DB9E6-5FD4-4B1A-9397-F345F912CA24}"/>
    <cellStyle name="Comma 4 3 2 2 3 4 2" xfId="17897" xr:uid="{AE1E0BFA-0538-4C96-A7BC-921D21EDA53E}"/>
    <cellStyle name="Comma 4 3 2 2 3 5" xfId="12294" xr:uid="{1B771755-ED50-4A18-AA66-5D19989F03E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3" xfId="15625" xr:uid="{8CF689EF-701C-4CC7-8D95-E3E06D11C5B3}"/>
    <cellStyle name="Comma 4 3 2 2 4 3" xfId="7211" xr:uid="{3D019403-A72A-42FF-A09C-89DAAD834C0A}"/>
    <cellStyle name="Comma 4 3 2 2 4 3 2" xfId="18439" xr:uid="{DDC78314-2647-4743-8D63-015452C41DCD}"/>
    <cellStyle name="Comma 4 3 2 2 4 4" xfId="12836" xr:uid="{A457A800-A588-4BEE-9947-1EEFED1FB7D8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3" xfId="16706" xr:uid="{89316740-90F7-4ECC-96E0-0EBFA9825406}"/>
    <cellStyle name="Comma 4 3 2 2 5 3" xfId="8292" xr:uid="{E470A739-6CD2-44E8-8044-ED4AC554B776}"/>
    <cellStyle name="Comma 4 3 2 2 5 3 2" xfId="19520" xr:uid="{DDE18B34-E52B-4DE8-AC08-69F5D0AEB292}"/>
    <cellStyle name="Comma 4 3 2 2 5 4" xfId="13917" xr:uid="{748230E4-06B5-417F-892C-0D91F0C45420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3" xfId="14545" xr:uid="{9EE4610E-DC88-400C-9FF2-B02CC1AD2805}"/>
    <cellStyle name="Comma 4 3 2 2 6 3" xfId="6131" xr:uid="{29DB2902-523A-45D5-97F8-3245975D0FAB}"/>
    <cellStyle name="Comma 4 3 2 2 6 3 2" xfId="17359" xr:uid="{47F78517-9772-452B-8645-16D6EE56CA90}"/>
    <cellStyle name="Comma 4 3 2 2 6 4" xfId="11756" xr:uid="{E5C6AFCE-6D24-4A2C-AC45-E5378DE78E4E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3" xfId="14269" xr:uid="{FA51A84C-4EEE-483A-9865-175FEE3C8E37}"/>
    <cellStyle name="Comma 4 3 2 2 8" xfId="5856" xr:uid="{A35829FE-D36A-448A-9FC2-03A3A0242E9A}"/>
    <cellStyle name="Comma 4 3 2 2 8 2" xfId="17084" xr:uid="{735E153F-EB66-4032-B1EF-426B91ADD70C}"/>
    <cellStyle name="Comma 4 3 2 2 9" xfId="11480" xr:uid="{4EBA5A08-1EEC-4F40-8D45-D08B4F57B2DD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3" xfId="16304" xr:uid="{1F8E66C9-48A8-4A43-919A-9CBFEF1559CD}"/>
    <cellStyle name="Comma 4 3 2 3 2 2 3" xfId="7890" xr:uid="{5F4C0861-E31C-4474-A17E-51B3F4F2DA0C}"/>
    <cellStyle name="Comma 4 3 2 3 2 2 3 2" xfId="19118" xr:uid="{79A527C5-93BB-4E26-9467-C62FB48D16A9}"/>
    <cellStyle name="Comma 4 3 2 3 2 2 4" xfId="13515" xr:uid="{54464C8F-2783-42A2-B4E0-FAA2FFD99ECA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3" xfId="15224" xr:uid="{09423B72-93E3-424F-8E24-FAFD481AE537}"/>
    <cellStyle name="Comma 4 3 2 3 2 4" xfId="6810" xr:uid="{45DBE5FB-E412-42B3-8E4E-6634FF5C7114}"/>
    <cellStyle name="Comma 4 3 2 3 2 4 2" xfId="18038" xr:uid="{9850DAEE-CBD9-40DD-B230-3D4E138586CF}"/>
    <cellStyle name="Comma 4 3 2 3 2 5" xfId="12435" xr:uid="{53D6FAA6-81DE-4EC8-9846-1F2E84A01181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3" xfId="15766" xr:uid="{3A27B2F4-330D-4C5E-B09E-EEAE7771543A}"/>
    <cellStyle name="Comma 4 3 2 3 3 3" xfId="7352" xr:uid="{DF659264-D53A-4CDC-AD9F-67395FE23AEE}"/>
    <cellStyle name="Comma 4 3 2 3 3 3 2" xfId="18580" xr:uid="{903E4EAE-0B96-4B5E-A9D9-55D048090F2C}"/>
    <cellStyle name="Comma 4 3 2 3 3 4" xfId="12977" xr:uid="{E3BDEA3F-7C03-435E-9B83-A7F550B0E5D7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3" xfId="14686" xr:uid="{975581D6-C8D4-4D1D-AAB9-5AC46C2D939F}"/>
    <cellStyle name="Comma 4 3 2 3 5" xfId="6272" xr:uid="{B9006C36-FAE4-41C4-AC35-900928B3F117}"/>
    <cellStyle name="Comma 4 3 2 3 5 2" xfId="17500" xr:uid="{C9830715-5C7B-4553-8804-21127501C4AB}"/>
    <cellStyle name="Comma 4 3 2 3 6" xfId="11897" xr:uid="{6D5C7FBB-ED64-4333-8BAB-45731B638AAC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3" xfId="16037" xr:uid="{DC1094A4-7EDF-4C5A-A5D4-AC1BBEB7EA95}"/>
    <cellStyle name="Comma 4 3 2 4 2 3" xfId="7623" xr:uid="{88FEAE71-AB83-4C2A-A78F-A74DA0F740AE}"/>
    <cellStyle name="Comma 4 3 2 4 2 3 2" xfId="18851" xr:uid="{94BE22D9-C3F5-4A01-AA9C-4E74C2456784}"/>
    <cellStyle name="Comma 4 3 2 4 2 4" xfId="13248" xr:uid="{D7BB9C92-67C1-4C34-B4E1-3975EF1750B5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3" xfId="14957" xr:uid="{8110B2CC-EE93-4CCA-BB2C-B24E78BE7DFC}"/>
    <cellStyle name="Comma 4 3 2 4 4" xfId="6543" xr:uid="{4F5B629C-470A-4514-861E-695531F57428}"/>
    <cellStyle name="Comma 4 3 2 4 4 2" xfId="17771" xr:uid="{FC0D1388-1002-425D-A3F9-D83FC2820138}"/>
    <cellStyle name="Comma 4 3 2 4 5" xfId="12168" xr:uid="{BE6A1A95-EB34-4B63-B8FB-D121150E1B43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3" xfId="15499" xr:uid="{4600A8C5-245A-4025-8D5E-CCA2636AE977}"/>
    <cellStyle name="Comma 4 3 2 5 3" xfId="7085" xr:uid="{A052D5C9-F891-47D3-BBDF-ABF7AB297220}"/>
    <cellStyle name="Comma 4 3 2 5 3 2" xfId="18313" xr:uid="{719E93A5-3611-4F18-A689-426EFA3442CE}"/>
    <cellStyle name="Comma 4 3 2 5 4" xfId="12710" xr:uid="{94805959-6C4A-4E24-82AD-72A85881FC09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3" xfId="16580" xr:uid="{F4DCC603-B294-4B13-914A-5B595412741D}"/>
    <cellStyle name="Comma 4 3 2 6 3" xfId="8166" xr:uid="{E954014A-FEDA-4319-BB9A-34347CFBE08C}"/>
    <cellStyle name="Comma 4 3 2 6 3 2" xfId="19394" xr:uid="{39D7E88F-BDFF-4F69-A20A-508D1BE23E13}"/>
    <cellStyle name="Comma 4 3 2 6 4" xfId="13791" xr:uid="{A02D20CE-12A3-4BBC-B6DF-76FE93A9EB35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3" xfId="14419" xr:uid="{6535CED3-AB03-4D25-B1CE-BB4EA7B56CDF}"/>
    <cellStyle name="Comma 4 3 2 7 3" xfId="6005" xr:uid="{AA1D6375-2A8F-467F-BDC8-1100406072ED}"/>
    <cellStyle name="Comma 4 3 2 7 3 2" xfId="17233" xr:uid="{C0F6A1BE-B62B-489A-94B2-9E9156F5A740}"/>
    <cellStyle name="Comma 4 3 2 7 4" xfId="11630" xr:uid="{A7DC5B97-D304-49DE-BB18-78364F5D2481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3" xfId="14143" xr:uid="{F3879196-9B1B-463E-9934-84EE0D70CE48}"/>
    <cellStyle name="Comma 4 3 2 9" xfId="5730" xr:uid="{441228C2-6772-4883-AC3A-770BE8C4FBDD}"/>
    <cellStyle name="Comma 4 3 2 9 2" xfId="16958" xr:uid="{F8A21A39-573E-46C8-A871-D11EB577DB2A}"/>
    <cellStyle name="Comma 4 3 3" xfId="184" xr:uid="{00000000-0005-0000-0000-0000A9060000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3" xfId="16366" xr:uid="{71D7316C-667F-4365-83AC-000B60E6AEDD}"/>
    <cellStyle name="Comma 4 3 3 2 2 2 3" xfId="7952" xr:uid="{C95DF573-C884-4DDA-9D89-069ABD597AA2}"/>
    <cellStyle name="Comma 4 3 3 2 2 2 3 2" xfId="19180" xr:uid="{BF28D88F-B214-4E78-A394-933141F94943}"/>
    <cellStyle name="Comma 4 3 3 2 2 2 4" xfId="13577" xr:uid="{EB7C57AE-27E0-48D6-BA12-E27F9DEAF55B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3" xfId="15286" xr:uid="{0E6710C0-9DE4-46F1-98FE-2F9A4FCF693A}"/>
    <cellStyle name="Comma 4 3 3 2 2 4" xfId="6872" xr:uid="{C12AE30E-0C08-4178-AEEE-A3377BF3271F}"/>
    <cellStyle name="Comma 4 3 3 2 2 4 2" xfId="18100" xr:uid="{0855733C-F89B-438D-B64A-369AA2E0D529}"/>
    <cellStyle name="Comma 4 3 3 2 2 5" xfId="12497" xr:uid="{93554555-9840-4B19-86BA-58A7297A053F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3" xfId="15828" xr:uid="{69575863-A9CC-411E-AC46-2D3B2E43DE03}"/>
    <cellStyle name="Comma 4 3 3 2 3 3" xfId="7414" xr:uid="{256FB07C-7104-4C6E-AB63-A52704630E36}"/>
    <cellStyle name="Comma 4 3 3 2 3 3 2" xfId="18642" xr:uid="{B1C5454F-769E-42AC-9AEF-FB8DE568E818}"/>
    <cellStyle name="Comma 4 3 3 2 3 4" xfId="13039" xr:uid="{B817C72E-8576-4B4B-B339-72E59E54A584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3" xfId="14748" xr:uid="{B676EA7F-D0B2-4C56-8512-8C0E7BAE00D7}"/>
    <cellStyle name="Comma 4 3 3 2 5" xfId="6334" xr:uid="{7D7B8D17-4980-474F-9593-0DF773015DB0}"/>
    <cellStyle name="Comma 4 3 3 2 5 2" xfId="17562" xr:uid="{FDC0F3DD-123F-4746-8984-46D9D8194B89}"/>
    <cellStyle name="Comma 4 3 3 2 6" xfId="11959" xr:uid="{856FAD93-4855-4B88-AE60-29D400C750BB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3" xfId="16099" xr:uid="{776A1402-9D17-4F40-AEEF-996C5BD4BB3C}"/>
    <cellStyle name="Comma 4 3 3 3 2 3" xfId="7685" xr:uid="{52E55269-1597-45D2-8E62-312E625AC0E5}"/>
    <cellStyle name="Comma 4 3 3 3 2 3 2" xfId="18913" xr:uid="{0D2E7488-6295-4877-8C60-2B621C1AF84F}"/>
    <cellStyle name="Comma 4 3 3 3 2 4" xfId="13310" xr:uid="{5EABA6B3-5273-4B96-BC49-D71DBA024B1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3" xfId="15019" xr:uid="{E8A36520-2F8C-4562-8EA3-7D077F27E9D7}"/>
    <cellStyle name="Comma 4 3 3 3 4" xfId="6605" xr:uid="{D2668C8C-AEFA-4AF9-A4B9-5DAA8006A83F}"/>
    <cellStyle name="Comma 4 3 3 3 4 2" xfId="17833" xr:uid="{9FBFE7A5-FFCB-4744-BEE3-285A9F16A364}"/>
    <cellStyle name="Comma 4 3 3 3 5" xfId="12230" xr:uid="{AB701F71-83AE-4E2E-951B-5044F7AFB3D2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3" xfId="15561" xr:uid="{A66A2B3C-094B-4505-BB63-6B7842B358BB}"/>
    <cellStyle name="Comma 4 3 3 4 3" xfId="7147" xr:uid="{939964CA-24E7-4AC3-834F-92077556835F}"/>
    <cellStyle name="Comma 4 3 3 4 3 2" xfId="18375" xr:uid="{1077C653-1BDE-41C0-A821-1FB03A46E887}"/>
    <cellStyle name="Comma 4 3 3 4 4" xfId="12772" xr:uid="{AB671B5A-6F27-4D17-AF17-53D0C241B28E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3" xfId="16642" xr:uid="{223B946F-79C9-4411-AAE8-AC3A90E5094F}"/>
    <cellStyle name="Comma 4 3 3 5 3" xfId="8228" xr:uid="{CB779EA8-C834-4513-9B94-540E1BB171AB}"/>
    <cellStyle name="Comma 4 3 3 5 3 2" xfId="19456" xr:uid="{30577772-25F8-46C0-B381-005B63834CFF}"/>
    <cellStyle name="Comma 4 3 3 5 4" xfId="13853" xr:uid="{C1759244-923A-43BB-914B-A969EAB8FA60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3" xfId="14481" xr:uid="{4658983E-93D2-44D4-8B6E-83217A205F2D}"/>
    <cellStyle name="Comma 4 3 3 6 3" xfId="6067" xr:uid="{05EE98AD-52F2-4239-A785-21D27347F932}"/>
    <cellStyle name="Comma 4 3 3 6 3 2" xfId="17295" xr:uid="{6362B732-1031-486A-BA42-8132355BDD3E}"/>
    <cellStyle name="Comma 4 3 3 6 4" xfId="11692" xr:uid="{93BD9EEB-6F2D-4D50-A5E9-278833D6E1C3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3" xfId="14205" xr:uid="{F33E120E-306B-4A66-9753-A39D622B5669}"/>
    <cellStyle name="Comma 4 3 3 8" xfId="5792" xr:uid="{EF91F7A6-9D06-46B0-9640-F30FC13D08A8}"/>
    <cellStyle name="Comma 4 3 3 8 2" xfId="17020" xr:uid="{EB90BF03-E14A-4863-9816-8BB80C245603}"/>
    <cellStyle name="Comma 4 3 3 9" xfId="11416" xr:uid="{6A790564-5E80-460A-A6FB-AA4F21D2A7D7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3" xfId="16242" xr:uid="{95526257-80E9-4269-92B2-3C0F1FE9AC6D}"/>
    <cellStyle name="Comma 4 3 4 2 2 3" xfId="7828" xr:uid="{CD115018-DC93-4AAA-A615-CF6F081F79C2}"/>
    <cellStyle name="Comma 4 3 4 2 2 3 2" xfId="19056" xr:uid="{B6434DAA-B178-4FF2-AD30-C27B1F35A10E}"/>
    <cellStyle name="Comma 4 3 4 2 2 4" xfId="13453" xr:uid="{83792FCD-FEDD-4EBF-A88D-6644D08AD528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3" xfId="15162" xr:uid="{84E1484E-C672-4053-A636-C90806A7AA3A}"/>
    <cellStyle name="Comma 4 3 4 2 4" xfId="6748" xr:uid="{96424234-20FF-41EC-A0E1-25C4C57267F3}"/>
    <cellStyle name="Comma 4 3 4 2 4 2" xfId="17976" xr:uid="{816E0FC9-9FDB-4DE5-A7A3-B592648F654A}"/>
    <cellStyle name="Comma 4 3 4 2 5" xfId="12373" xr:uid="{78BF208F-8C89-4FB1-BFA7-C0C43AB09445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3" xfId="15704" xr:uid="{5605D6EE-E954-4C67-BECB-5C4718044E2D}"/>
    <cellStyle name="Comma 4 3 4 3 3" xfId="7290" xr:uid="{1709EE36-3659-4266-B394-22078BE5DFCD}"/>
    <cellStyle name="Comma 4 3 4 3 3 2" xfId="18518" xr:uid="{D4687C46-D7C6-4FB7-801A-C596093FA963}"/>
    <cellStyle name="Comma 4 3 4 3 4" xfId="12915" xr:uid="{F4760E66-677A-4862-9702-060C20A71B39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3" xfId="14624" xr:uid="{D165F00B-14DA-4369-8F00-CEDAA958841C}"/>
    <cellStyle name="Comma 4 3 4 5" xfId="6210" xr:uid="{4E48AB01-AD96-4B9B-8082-CF487FD81DD1}"/>
    <cellStyle name="Comma 4 3 4 5 2" xfId="17438" xr:uid="{BCA07B77-68AD-4C8E-81C0-A21D06535495}"/>
    <cellStyle name="Comma 4 3 4 6" xfId="11835" xr:uid="{2B9C7B07-8863-4071-BA10-F68B02D16F7C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3" xfId="15975" xr:uid="{53FB84E1-2510-47BB-917E-68B91FCD035A}"/>
    <cellStyle name="Comma 4 3 5 2 3" xfId="7561" xr:uid="{809F6208-811F-44D3-A54C-38599BE6D726}"/>
    <cellStyle name="Comma 4 3 5 2 3 2" xfId="18789" xr:uid="{38573E78-1104-482F-9644-E5016BA90009}"/>
    <cellStyle name="Comma 4 3 5 2 4" xfId="13186" xr:uid="{EC36921D-2888-4FC3-85C2-E50B67FB0C4A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3" xfId="14895" xr:uid="{73AAC46A-C309-41DD-9BE9-AB9C656F8A87}"/>
    <cellStyle name="Comma 4 3 5 4" xfId="6481" xr:uid="{D486C5A9-A134-407C-A730-ACF9363177C2}"/>
    <cellStyle name="Comma 4 3 5 4 2" xfId="17709" xr:uid="{8171A0C5-296A-42AB-9290-486B686C64B0}"/>
    <cellStyle name="Comma 4 3 5 5" xfId="12106" xr:uid="{21E997E6-69DE-4E75-9B09-3976EDDAEA8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3" xfId="15437" xr:uid="{6DF2E35E-92A9-44EE-8B3B-324352D5D5CC}"/>
    <cellStyle name="Comma 4 3 6 3" xfId="7023" xr:uid="{BD666E36-C501-44E7-942C-D16D233E3A5D}"/>
    <cellStyle name="Comma 4 3 6 3 2" xfId="18251" xr:uid="{4B5804BA-2A56-48B9-8D73-61C5E708A328}"/>
    <cellStyle name="Comma 4 3 6 4" xfId="12648" xr:uid="{0077DB26-97A7-4DB1-B0B7-C0EA43D2506B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3" xfId="16518" xr:uid="{3A835A28-1225-4A40-B7DB-9549201DB744}"/>
    <cellStyle name="Comma 4 3 7 3" xfId="8104" xr:uid="{777C5AF1-0820-4E6F-87C8-719471157F03}"/>
    <cellStyle name="Comma 4 3 7 3 2" xfId="19332" xr:uid="{A3BB9983-F141-407E-8C39-A341F6B52E52}"/>
    <cellStyle name="Comma 4 3 7 4" xfId="13729" xr:uid="{917B779D-A442-4DFA-85C1-AA2C432F7BAA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3" xfId="14357" xr:uid="{13181E99-4A0D-4485-98B3-75431B307E79}"/>
    <cellStyle name="Comma 4 3 8 3" xfId="5943" xr:uid="{43ADEA1B-ECDF-45FB-A45B-A0A0AFD1ED93}"/>
    <cellStyle name="Comma 4 3 8 3 2" xfId="17171" xr:uid="{A38AA023-0709-491D-B22F-089A12237B2F}"/>
    <cellStyle name="Comma 4 3 8 4" xfId="11568" xr:uid="{00FF93FC-AD8C-41BA-84AF-8AEB757B109A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3" xfId="14081" xr:uid="{2EF53D5D-2607-4E20-929E-9A65B1D2F88F}"/>
    <cellStyle name="Comma 4 4" xfId="90" xr:uid="{00000000-0005-0000-0000-0000BC060000}"/>
    <cellStyle name="Comma 4 4 10" xfId="11322" xr:uid="{D5484B90-5136-4931-AD4D-F6278C050794}"/>
    <cellStyle name="Comma 4 4 2" xfId="216" xr:uid="{00000000-0005-0000-0000-0000BD060000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3" xfId="16398" xr:uid="{66DB3F3A-549F-4174-A2A6-B1374117551A}"/>
    <cellStyle name="Comma 4 4 2 2 2 2 3" xfId="7984" xr:uid="{D5731092-FDE5-4C37-B351-B623B4CD026F}"/>
    <cellStyle name="Comma 4 4 2 2 2 2 3 2" xfId="19212" xr:uid="{397BC11C-BFBA-428E-9E37-94B2578687CB}"/>
    <cellStyle name="Comma 4 4 2 2 2 2 4" xfId="13609" xr:uid="{2CE777A6-C9DD-4FBC-ACCF-6D1F866C25D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3" xfId="15318" xr:uid="{0925157D-1622-4D21-B894-2BEE48F74060}"/>
    <cellStyle name="Comma 4 4 2 2 2 4" xfId="6904" xr:uid="{A4A622AF-7D09-44C7-8EAE-ADE7046FC35D}"/>
    <cellStyle name="Comma 4 4 2 2 2 4 2" xfId="18132" xr:uid="{DC4918AB-7019-47C7-8243-6A43239A4C5C}"/>
    <cellStyle name="Comma 4 4 2 2 2 5" xfId="12529" xr:uid="{64B5FE76-78CE-4E8A-8106-456DB00ADED8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3" xfId="15860" xr:uid="{39DB07DA-C0A3-4E48-8C29-3A201575287C}"/>
    <cellStyle name="Comma 4 4 2 2 3 3" xfId="7446" xr:uid="{B6FFF3A3-5C95-421B-8FC7-CB07DC527D43}"/>
    <cellStyle name="Comma 4 4 2 2 3 3 2" xfId="18674" xr:uid="{E04865F0-685A-40A5-B391-9427061BC366}"/>
    <cellStyle name="Comma 4 4 2 2 3 4" xfId="13071" xr:uid="{89F52EF4-955C-41A7-848C-BA7B53F8E1AD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3" xfId="14780" xr:uid="{6ED5ECE1-E969-400F-8B50-43123446CC13}"/>
    <cellStyle name="Comma 4 4 2 2 5" xfId="6366" xr:uid="{348B925D-2E59-4CD3-BB17-A355BEDF9738}"/>
    <cellStyle name="Comma 4 4 2 2 5 2" xfId="17594" xr:uid="{A1220307-8071-4099-AE93-AF5D67D0562F}"/>
    <cellStyle name="Comma 4 4 2 2 6" xfId="11991" xr:uid="{B015D464-438E-45B7-A05D-D721B4F7D5F9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3" xfId="16131" xr:uid="{2A72E247-A107-4981-8DDF-314BF9625323}"/>
    <cellStyle name="Comma 4 4 2 3 2 3" xfId="7717" xr:uid="{67F65797-6C16-46B0-8BEC-CA2D28F8D93A}"/>
    <cellStyle name="Comma 4 4 2 3 2 3 2" xfId="18945" xr:uid="{83A09361-A232-4BD7-8D20-C51D0DD061DF}"/>
    <cellStyle name="Comma 4 4 2 3 2 4" xfId="13342" xr:uid="{E25EBD19-E5C0-4BED-BB1B-F3CC1D33A1FC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3" xfId="15051" xr:uid="{9895E4BA-E98D-4070-BB81-E78E0AEA9764}"/>
    <cellStyle name="Comma 4 4 2 3 4" xfId="6637" xr:uid="{39DA4631-0AC7-4C4B-95E8-2F6AE6CF7543}"/>
    <cellStyle name="Comma 4 4 2 3 4 2" xfId="17865" xr:uid="{9805DD77-1022-4ED1-81D6-515B5A985324}"/>
    <cellStyle name="Comma 4 4 2 3 5" xfId="12262" xr:uid="{48359F16-AC44-4A96-9A31-660B2A173DED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3" xfId="15593" xr:uid="{D9CAD3A8-C5EA-43F6-BBAC-57ECDB9F5D47}"/>
    <cellStyle name="Comma 4 4 2 4 3" xfId="7179" xr:uid="{7706CC58-1CF4-4E9F-A95B-06A24DD10539}"/>
    <cellStyle name="Comma 4 4 2 4 3 2" xfId="18407" xr:uid="{3E621BDC-34F9-4E15-8D34-20A34D62A0A4}"/>
    <cellStyle name="Comma 4 4 2 4 4" xfId="12804" xr:uid="{10E0BDFE-BB3A-4119-952C-D796736760D5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3" xfId="16674" xr:uid="{6EEE7055-5611-4599-9C34-A4126B4E1F80}"/>
    <cellStyle name="Comma 4 4 2 5 3" xfId="8260" xr:uid="{2D6A5736-38D8-4D4D-BAA6-D0FBD6691A0C}"/>
    <cellStyle name="Comma 4 4 2 5 3 2" xfId="19488" xr:uid="{C2C49D44-0B6B-47D4-8992-B5506A13F07B}"/>
    <cellStyle name="Comma 4 4 2 5 4" xfId="13885" xr:uid="{220B1FBD-7579-45AE-B3D7-3AE4F8C2727E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3" xfId="14513" xr:uid="{AAE56D7F-0617-4C90-A8FD-DD373DDE27EE}"/>
    <cellStyle name="Comma 4 4 2 6 3" xfId="6099" xr:uid="{3A4FB92D-77F5-439A-8C83-A48264DA8659}"/>
    <cellStyle name="Comma 4 4 2 6 3 2" xfId="17327" xr:uid="{52EAC221-05E1-4FEE-B58D-CE222612E431}"/>
    <cellStyle name="Comma 4 4 2 6 4" xfId="11724" xr:uid="{491DE736-D3F5-44ED-98D1-1C2BF1C736EC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3" xfId="14237" xr:uid="{85A96406-6DE4-462A-803D-9FE186B0DFFC}"/>
    <cellStyle name="Comma 4 4 2 8" xfId="5824" xr:uid="{A5CCD3E8-D2AA-4FEB-A8BC-366FFB80B1F7}"/>
    <cellStyle name="Comma 4 4 2 8 2" xfId="17052" xr:uid="{93CC12EC-3930-4C49-894C-3F4AAB564CA9}"/>
    <cellStyle name="Comma 4 4 2 9" xfId="11448" xr:uid="{6E1605C0-9C3D-4334-83A3-594C4B497BB0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3" xfId="16272" xr:uid="{EC433030-A88C-448C-8529-961F26446F35}"/>
    <cellStyle name="Comma 4 4 3 2 2 3" xfId="7858" xr:uid="{0D1EFE92-A584-4305-8F75-8B71E0B9FA9F}"/>
    <cellStyle name="Comma 4 4 3 2 2 3 2" xfId="19086" xr:uid="{370A2356-0F13-4EC6-A4E9-193CB154D5D4}"/>
    <cellStyle name="Comma 4 4 3 2 2 4" xfId="13483" xr:uid="{AF1A8983-45F1-4F4D-9AC4-40928565CF49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3" xfId="15192" xr:uid="{541613D9-CAEF-4D7B-BAF0-98F1718CFC03}"/>
    <cellStyle name="Comma 4 4 3 2 4" xfId="6778" xr:uid="{54A9E4D1-3F8A-41A1-8A48-0E07A910F0B4}"/>
    <cellStyle name="Comma 4 4 3 2 4 2" xfId="18006" xr:uid="{87970803-F1B5-48B8-A7B6-10E581523102}"/>
    <cellStyle name="Comma 4 4 3 2 5" xfId="12403" xr:uid="{CD48A878-364F-47AF-B3B6-4AEEE5995462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3" xfId="15734" xr:uid="{2081BAC9-D1C2-4587-9AED-1B7ECA4436F9}"/>
    <cellStyle name="Comma 4 4 3 3 3" xfId="7320" xr:uid="{92621243-B48C-4982-A04C-B759D90EB1CE}"/>
    <cellStyle name="Comma 4 4 3 3 3 2" xfId="18548" xr:uid="{2DA508D4-8F6C-4D05-8874-7B42A47F7375}"/>
    <cellStyle name="Comma 4 4 3 3 4" xfId="12945" xr:uid="{10D490EE-DEE7-4C15-81BC-51541695C4DC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3" xfId="14654" xr:uid="{45CF5C18-6408-42D6-81F8-0C9AE7114FED}"/>
    <cellStyle name="Comma 4 4 3 5" xfId="6240" xr:uid="{840C5A7E-A10D-4EB5-BB59-207E633C4BF8}"/>
    <cellStyle name="Comma 4 4 3 5 2" xfId="17468" xr:uid="{0C975D3C-AFC3-49CC-9B06-29D6172BE589}"/>
    <cellStyle name="Comma 4 4 3 6" xfId="11865" xr:uid="{F86A6FCB-39C2-40F6-BF23-8C8B2A86912B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3" xfId="16005" xr:uid="{9B55F278-9086-4126-9940-0B210990EFCC}"/>
    <cellStyle name="Comma 4 4 4 2 3" xfId="7591" xr:uid="{4A404CA8-634C-4734-B62E-45918E11A098}"/>
    <cellStyle name="Comma 4 4 4 2 3 2" xfId="18819" xr:uid="{D6CEB0B6-EFAD-4977-9CD6-2E5BB866E084}"/>
    <cellStyle name="Comma 4 4 4 2 4" xfId="13216" xr:uid="{1A43953D-B004-4895-A2E4-21FE10425C4F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3" xfId="14925" xr:uid="{26C76D69-FE04-4907-ADF6-7837684454E8}"/>
    <cellStyle name="Comma 4 4 4 4" xfId="6511" xr:uid="{2F3C80EE-BBF1-4343-B5DA-CB5A85CF1480}"/>
    <cellStyle name="Comma 4 4 4 4 2" xfId="17739" xr:uid="{1DCFCF7D-5487-4561-9BBE-34E8A6E0C7DD}"/>
    <cellStyle name="Comma 4 4 4 5" xfId="12136" xr:uid="{117F0C49-CB8F-4567-84E5-9AE5B65BC79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3" xfId="15467" xr:uid="{64B07A30-5ED8-4865-8A40-2B5ADC91130F}"/>
    <cellStyle name="Comma 4 4 5 3" xfId="7053" xr:uid="{697E5B21-CEC8-4262-B1A6-241A314AFCD9}"/>
    <cellStyle name="Comma 4 4 5 3 2" xfId="18281" xr:uid="{DD429791-983B-49C5-BD52-F2839D9C4B4D}"/>
    <cellStyle name="Comma 4 4 5 4" xfId="12678" xr:uid="{FD85F5AE-0AF2-4AE2-8D50-AF67573162AD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3" xfId="16548" xr:uid="{A1176FEE-A3FC-4E00-A695-606BA60E3C3A}"/>
    <cellStyle name="Comma 4 4 6 3" xfId="8134" xr:uid="{1C8A2E1F-7C6B-41CE-B2F7-CA5A6E7082D3}"/>
    <cellStyle name="Comma 4 4 6 3 2" xfId="19362" xr:uid="{0A66E06E-6A98-4D5C-A885-DC885E221E2A}"/>
    <cellStyle name="Comma 4 4 6 4" xfId="13759" xr:uid="{2DF5DDFB-08AD-42E0-864B-3962B5AB9C6A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3" xfId="14387" xr:uid="{354AAE7D-6643-4321-8F70-4D693A04DA6D}"/>
    <cellStyle name="Comma 4 4 7 3" xfId="5973" xr:uid="{DD78A3AF-1B1B-4C8C-9659-AA78181CD91D}"/>
    <cellStyle name="Comma 4 4 7 3 2" xfId="17201" xr:uid="{CBB1F2BD-35C7-455E-80F6-CD8ED29A6FD4}"/>
    <cellStyle name="Comma 4 4 7 4" xfId="11598" xr:uid="{71BB0E15-7383-4010-87EB-05B39A52CEB1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3" xfId="14111" xr:uid="{C37FB01F-1833-423B-82AB-7803938CDF5E}"/>
    <cellStyle name="Comma 4 4 9" xfId="5698" xr:uid="{6419B532-D782-42E6-BAEF-368C9BC0478B}"/>
    <cellStyle name="Comma 4 4 9 2" xfId="16926" xr:uid="{270AC85C-BD69-4800-8F21-5343184B1975}"/>
    <cellStyle name="Comma 4 5" xfId="152" xr:uid="{00000000-0005-0000-0000-0000D0060000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3" xfId="16334" xr:uid="{98595563-90C7-4E8F-B121-F9FAD63F38EA}"/>
    <cellStyle name="Comma 4 5 2 2 2 3" xfId="7920" xr:uid="{33510259-A50A-48DA-AB7A-FBC4B21EAE1E}"/>
    <cellStyle name="Comma 4 5 2 2 2 3 2" xfId="19148" xr:uid="{F4EC93E5-572C-4A00-9773-064BA574B0A6}"/>
    <cellStyle name="Comma 4 5 2 2 2 4" xfId="13545" xr:uid="{CA201B0F-89DC-4099-BD0D-E8A5A7701493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3" xfId="15254" xr:uid="{06C3341A-BE82-4019-9C3C-EE5652E6794E}"/>
    <cellStyle name="Comma 4 5 2 2 4" xfId="6840" xr:uid="{18D1EA6D-3180-41A7-A1DB-FA5D8F26D9AB}"/>
    <cellStyle name="Comma 4 5 2 2 4 2" xfId="18068" xr:uid="{4ED90975-FD29-4988-8EBC-BC7533C8363A}"/>
    <cellStyle name="Comma 4 5 2 2 5" xfId="12465" xr:uid="{E17CB65C-FE0F-4C2F-90F0-4D61ABEFD0F9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3" xfId="15796" xr:uid="{40586FD3-6035-4DA7-9C2C-7BAE0027BB65}"/>
    <cellStyle name="Comma 4 5 2 3 3" xfId="7382" xr:uid="{CCD5528E-D52A-4E55-B93E-A8181CD5DC4A}"/>
    <cellStyle name="Comma 4 5 2 3 3 2" xfId="18610" xr:uid="{5EAEBB85-F293-456F-865F-D651E324EB80}"/>
    <cellStyle name="Comma 4 5 2 3 4" xfId="13007" xr:uid="{842EADE5-14A7-47D9-B301-4B6E8A77E1FE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3" xfId="14716" xr:uid="{0187F5BE-7F9E-4FE2-B43C-757F5C63337A}"/>
    <cellStyle name="Comma 4 5 2 5" xfId="6302" xr:uid="{58701603-2EBF-4CAB-8D9F-655F6A78AF65}"/>
    <cellStyle name="Comma 4 5 2 5 2" xfId="17530" xr:uid="{1656A5FE-29BA-4D14-B85F-E0C0714A5ED5}"/>
    <cellStyle name="Comma 4 5 2 6" xfId="11927" xr:uid="{E4720152-4AFE-4CD2-9684-F74788A4A256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3" xfId="16067" xr:uid="{4F79283F-7F50-48C8-BF7D-AF0CEDC19C3F}"/>
    <cellStyle name="Comma 4 5 3 2 3" xfId="7653" xr:uid="{F6A4987B-2111-4062-BADB-71A048DAEACD}"/>
    <cellStyle name="Comma 4 5 3 2 3 2" xfId="18881" xr:uid="{7264C73B-ED61-4A98-BC5D-8CA4543878C9}"/>
    <cellStyle name="Comma 4 5 3 2 4" xfId="13278" xr:uid="{026C64C4-1877-4B7C-AC47-4BCEFC4D3FA1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3" xfId="14987" xr:uid="{FA7F6E3C-5889-436A-A813-08C65197A10A}"/>
    <cellStyle name="Comma 4 5 3 4" xfId="6573" xr:uid="{A4190B50-41E8-4965-A484-9EA2742E8DC1}"/>
    <cellStyle name="Comma 4 5 3 4 2" xfId="17801" xr:uid="{79D06048-6018-4CF7-951F-629962C9A79F}"/>
    <cellStyle name="Comma 4 5 3 5" xfId="12198" xr:uid="{DE192EBA-199A-443C-B94E-5631E2686B2C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3" xfId="15529" xr:uid="{61C1FEED-FA17-4B3C-9F4D-534CC77D4B4C}"/>
    <cellStyle name="Comma 4 5 4 3" xfId="7115" xr:uid="{4945C1F5-3DF1-4B42-8222-22D369BAF0AF}"/>
    <cellStyle name="Comma 4 5 4 3 2" xfId="18343" xr:uid="{C5805EC4-3FE6-4D28-81A7-B3E033A71901}"/>
    <cellStyle name="Comma 4 5 4 4" xfId="12740" xr:uid="{514EC93E-4F3C-40E2-A213-163A21DF0C48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3" xfId="16610" xr:uid="{21D2C8A8-1A83-4318-9310-B7C6605A562B}"/>
    <cellStyle name="Comma 4 5 5 3" xfId="8196" xr:uid="{2628486A-999D-4308-A14E-B9B897405D0A}"/>
    <cellStyle name="Comma 4 5 5 3 2" xfId="19424" xr:uid="{A6B21D05-FD90-4D4D-8F56-94E09CD31D97}"/>
    <cellStyle name="Comma 4 5 5 4" xfId="13821" xr:uid="{9716E4C6-85B2-434D-B66C-5B7F364448AF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3" xfId="14449" xr:uid="{4D7F5EC7-F559-499A-B160-50400E39B7E7}"/>
    <cellStyle name="Comma 4 5 6 3" xfId="6035" xr:uid="{5C10A788-36C5-42A4-A51E-7ADEFC0C7161}"/>
    <cellStyle name="Comma 4 5 6 3 2" xfId="17263" xr:uid="{E1963614-2585-486A-8D69-3DCEB1A475F7}"/>
    <cellStyle name="Comma 4 5 6 4" xfId="11660" xr:uid="{DBD4DF1B-CE0C-446E-92A2-7096B4617653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3" xfId="14173" xr:uid="{FE6CB7D4-A466-4D2D-8812-485EBBC27569}"/>
    <cellStyle name="Comma 4 5 8" xfId="5760" xr:uid="{7F9BB760-E791-4653-BDEA-B4BBF1301415}"/>
    <cellStyle name="Comma 4 5 8 2" xfId="16988" xr:uid="{9AD9B86E-334F-42FF-BB17-BB861C6C6C64}"/>
    <cellStyle name="Comma 4 5 9" xfId="11384" xr:uid="{CC8F3066-F113-4919-B7C8-A9D25860801D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3" xfId="16215" xr:uid="{72EE63AD-4085-40E3-BA25-4EA4C3CE8023}"/>
    <cellStyle name="Comma 4 6 2 2 3" xfId="7801" xr:uid="{F6EE68A0-CD42-4E70-8DDB-5D2E89CC0236}"/>
    <cellStyle name="Comma 4 6 2 2 3 2" xfId="19029" xr:uid="{69468F4C-7A1B-4AB0-8524-24E387B8CF38}"/>
    <cellStyle name="Comma 4 6 2 2 4" xfId="13426" xr:uid="{71726528-3BDD-45C6-86F8-945F5D948CD7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3" xfId="15135" xr:uid="{76B980B5-D483-4DA5-A335-402F3F4714EB}"/>
    <cellStyle name="Comma 4 6 2 4" xfId="6721" xr:uid="{508EC2F9-8D1C-4C07-8EAD-3CA0605B1998}"/>
    <cellStyle name="Comma 4 6 2 4 2" xfId="17949" xr:uid="{B6E61406-1D23-425E-88AA-8C95CA8EEF26}"/>
    <cellStyle name="Comma 4 6 2 5" xfId="12346" xr:uid="{F66687D5-CE5D-4CB6-84C5-D1706BAE2E66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3" xfId="15677" xr:uid="{F666AA2B-60BA-474A-B852-FEE79B1E6C06}"/>
    <cellStyle name="Comma 4 6 3 3" xfId="7263" xr:uid="{A1F873CF-3F87-4398-8EEE-961141BD8181}"/>
    <cellStyle name="Comma 4 6 3 3 2" xfId="18491" xr:uid="{A196C914-CA4C-4CF2-9FA3-30559A973346}"/>
    <cellStyle name="Comma 4 6 3 4" xfId="12888" xr:uid="{09EDF19D-5B49-43F5-9B91-25B865984E16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3" xfId="14597" xr:uid="{081EA2B8-82E0-40D8-8839-6FCD1A0A3E31}"/>
    <cellStyle name="Comma 4 6 5" xfId="6183" xr:uid="{8851A341-1FAD-45ED-9FF4-B12DE3331E5E}"/>
    <cellStyle name="Comma 4 6 5 2" xfId="17411" xr:uid="{94497A2D-034F-4F8C-81C1-656DA446B941}"/>
    <cellStyle name="Comma 4 6 6" xfId="11808" xr:uid="{3E5B1486-CFE0-428C-8A4F-A34D8E6194CB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3" xfId="15948" xr:uid="{C04E3107-AE47-419E-9217-61A2E876C444}"/>
    <cellStyle name="Comma 4 7 2 3" xfId="7534" xr:uid="{370FF7EC-FA1F-4EE8-B584-66B6055A3204}"/>
    <cellStyle name="Comma 4 7 2 3 2" xfId="18762" xr:uid="{F3F1F0E8-5716-4035-9427-ED77C345F438}"/>
    <cellStyle name="Comma 4 7 2 4" xfId="13159" xr:uid="{50763C6F-E321-4017-B9D6-7C38288DDFE0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3" xfId="14868" xr:uid="{48BA4504-0F09-4C74-BD09-9E06CEF6CEE2}"/>
    <cellStyle name="Comma 4 7 4" xfId="6454" xr:uid="{9BE924B9-B4F2-4BF1-B07F-E2E76A0DEE72}"/>
    <cellStyle name="Comma 4 7 4 2" xfId="17682" xr:uid="{08237BA0-F55C-430F-BB3F-F86C20937CBC}"/>
    <cellStyle name="Comma 4 7 5" xfId="12079" xr:uid="{2CE7EEB9-C88A-432E-A6EE-7C5ADD4E30F7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3" xfId="15410" xr:uid="{F095527D-EB64-4885-9E89-4418A44A1C32}"/>
    <cellStyle name="Comma 4 8 3" xfId="6996" xr:uid="{1061183C-40B0-4BD0-8576-FECCE2360706}"/>
    <cellStyle name="Comma 4 8 3 2" xfId="18224" xr:uid="{9D744F29-99E6-44D2-A2C6-32992899F294}"/>
    <cellStyle name="Comma 4 8 4" xfId="12621" xr:uid="{F67FF359-FD41-4219-ADD7-DC8F45A30A78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3" xfId="16491" xr:uid="{9A5C9DAB-F58C-4CB2-9BB5-F28CF957C4FE}"/>
    <cellStyle name="Comma 4 9 3" xfId="8077" xr:uid="{9425A160-5D6A-483F-AB14-0F9A71353E77}"/>
    <cellStyle name="Comma 4 9 3 2" xfId="19305" xr:uid="{C6B25370-242F-440A-8611-18BCA0B66EFE}"/>
    <cellStyle name="Comma 4 9 4" xfId="13702" xr:uid="{FFD99B80-D3DE-4040-A155-3C535BD2844F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3" xfId="16750" xr:uid="{9165EB0F-2528-4A15-9C0A-BCA755CF5887}"/>
    <cellStyle name="Comma 40 3" xfId="8336" xr:uid="{0B5BFE18-882A-4AED-94F3-D18AD5D67277}"/>
    <cellStyle name="Comma 40 3 2" xfId="19564" xr:uid="{E85B418C-524B-47D4-96B1-B79169ECCA61}"/>
    <cellStyle name="Comma 40 4" xfId="13961" xr:uid="{9FC72ACD-D81B-45D5-8616-70A22FCCEEB4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3" xfId="16752" xr:uid="{78114F4E-30C0-4FA3-9E56-77FBFAAFDA7A}"/>
    <cellStyle name="Comma 41 3" xfId="8338" xr:uid="{0E7CCD21-37C8-4E5C-B372-5E498E3CEFDA}"/>
    <cellStyle name="Comma 41 3 2" xfId="19566" xr:uid="{DD9439B0-2FC9-4AB0-B546-93C86A5984AC}"/>
    <cellStyle name="Comma 41 4" xfId="13963" xr:uid="{5BAAF794-CAA6-487D-8077-B213DF205604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3" xfId="16751" xr:uid="{62EB6848-C4B1-468E-9BAA-4C528B6E9E8D}"/>
    <cellStyle name="Comma 42 3" xfId="8337" xr:uid="{46092F82-02DF-41D5-BA88-A811B01A7267}"/>
    <cellStyle name="Comma 42 3 2" xfId="19565" xr:uid="{51429422-B041-4490-8A91-2C1E00A00EE5}"/>
    <cellStyle name="Comma 42 4" xfId="13962" xr:uid="{A5D33FC6-7231-488E-8B21-027A0F9BA462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3" xfId="16765" xr:uid="{8DD6D4EB-F768-4878-95DF-111127FA5443}"/>
    <cellStyle name="Comma 43 3" xfId="8351" xr:uid="{E62CB293-07C2-4847-80DE-B9952C08A9D2}"/>
    <cellStyle name="Comma 43 3 2" xfId="19579" xr:uid="{E9E40B99-3B26-4260-B2FB-8C193983AE32}"/>
    <cellStyle name="Comma 43 4" xfId="13976" xr:uid="{C7D32637-48F9-4C2D-A9FF-B11DD0FC7117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3" xfId="16754" xr:uid="{70164FB5-115B-474B-AD35-7A4E6EA7E4B2}"/>
    <cellStyle name="Comma 44 3" xfId="8340" xr:uid="{F4D69EA9-B773-4296-8E07-7F2D49C5316B}"/>
    <cellStyle name="Comma 44 3 2" xfId="19568" xr:uid="{812FB4C8-DE22-457D-BCFB-13C614D68786}"/>
    <cellStyle name="Comma 44 4" xfId="13965" xr:uid="{C79EE0E7-B8AC-4441-97A2-80C29FC89AA5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3" xfId="16753" xr:uid="{2D4742DD-E4BE-4620-A068-7067145004FD}"/>
    <cellStyle name="Comma 45 3" xfId="8339" xr:uid="{99FA73AB-112C-4E75-8520-7E8C55ACAD99}"/>
    <cellStyle name="Comma 45 3 2" xfId="19567" xr:uid="{3C46C677-7206-4EE5-8EF8-3841ED9D38A3}"/>
    <cellStyle name="Comma 45 4" xfId="13964" xr:uid="{23F8A0E9-CE00-42CB-88F9-941342B416D9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3" xfId="16757" xr:uid="{962261F0-5262-40D7-876D-0A401E12B44F}"/>
    <cellStyle name="Comma 46 3" xfId="8343" xr:uid="{B691D136-AA2C-4223-ADD7-753E33B1D967}"/>
    <cellStyle name="Comma 46 3 2" xfId="19571" xr:uid="{0737B030-F1AB-48E1-B3E5-7B6A0BD77B44}"/>
    <cellStyle name="Comma 46 4" xfId="13968" xr:uid="{211100DA-AD23-447D-923A-B2DCA1B7EEAA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3" xfId="16756" xr:uid="{CC302638-995B-4178-8A1B-E241E81647BB}"/>
    <cellStyle name="Comma 47 3" xfId="8342" xr:uid="{0AFA1ED0-2D92-4235-8C5D-ADD1C448E7AC}"/>
    <cellStyle name="Comma 47 3 2" xfId="19570" xr:uid="{C8E878BD-FBFD-4306-A403-16627929846D}"/>
    <cellStyle name="Comma 47 4" xfId="13967" xr:uid="{106EDC06-00C7-4F2B-85CF-F58EB72FA87D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3" xfId="16761" xr:uid="{514B9AE1-403A-4171-B551-A1E7581C3AAC}"/>
    <cellStyle name="Comma 48 3" xfId="8347" xr:uid="{3430F5DC-675E-401E-BCFE-35BC4C065B1F}"/>
    <cellStyle name="Comma 48 3 2" xfId="19575" xr:uid="{70B95D29-EEE9-4B51-8D82-4D941AAB4BE7}"/>
    <cellStyle name="Comma 48 4" xfId="13972" xr:uid="{E12E3421-6EE1-4575-95E5-AAD07DC91FD2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3" xfId="16760" xr:uid="{11D9452C-5612-47C7-9EFA-D11D20BDE8EE}"/>
    <cellStyle name="Comma 49 3" xfId="8346" xr:uid="{B7509EA7-B0A7-4331-8682-861A39B93D31}"/>
    <cellStyle name="Comma 49 3 2" xfId="19574" xr:uid="{DF4DA9D8-B8AA-43BD-BC4F-E6ECD1E68294}"/>
    <cellStyle name="Comma 49 4" xfId="13971" xr:uid="{6309A179-D294-44DD-A3A6-F9F1B4ECAA2F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3" xfId="14331" xr:uid="{DAA010C8-9123-445B-A12F-0D6D660FE0CD}"/>
    <cellStyle name="Comma 5 10 3" xfId="5917" xr:uid="{237888D3-68B3-48EC-A807-DB167548C824}"/>
    <cellStyle name="Comma 5 10 3 2" xfId="17145" xr:uid="{53ED8D94-7EDD-4E0F-A710-1217D168AF4A}"/>
    <cellStyle name="Comma 5 10 4" xfId="11542" xr:uid="{265F217F-4B73-484D-8145-BE5002269A0A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3" xfId="14055" xr:uid="{519025C2-4B07-4647-BDA1-4B98D692484C}"/>
    <cellStyle name="Comma 5 12" xfId="5642" xr:uid="{79A0D98C-6F83-4123-A947-2547458FAA2C}"/>
    <cellStyle name="Comma 5 12 2" xfId="16870" xr:uid="{209CC7E5-F193-4FD1-8772-538EE6E13D89}"/>
    <cellStyle name="Comma 5 13" xfId="11266" xr:uid="{676E5409-5C97-4A7D-82F6-9A777A37FB5C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3" xfId="14068" xr:uid="{EA5AD5FB-C5A9-474A-8433-45C888DD95B3}"/>
    <cellStyle name="Comma 5 2 11" xfId="5655" xr:uid="{403457E6-2A58-459B-82D4-5FC30087953F}"/>
    <cellStyle name="Comma 5 2 11 2" xfId="16883" xr:uid="{1636F091-F661-41A0-A0AE-E85A1C2E80BD}"/>
    <cellStyle name="Comma 5 2 12" xfId="11279" xr:uid="{2D2D9A29-35A5-44A0-9BAD-3C889AA6804F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1" xfId="11308" xr:uid="{0F3DDFEB-16B7-49D7-BC49-541F0E7BEE95}"/>
    <cellStyle name="Comma 5 2 2 2" xfId="138" xr:uid="{00000000-0005-0000-0000-0000F0060000}"/>
    <cellStyle name="Comma 5 2 2 2 10" xfId="11370" xr:uid="{C97DDD15-FF32-45EE-B38D-3605A1F9FF8D}"/>
    <cellStyle name="Comma 5 2 2 2 2" xfId="264" xr:uid="{00000000-0005-0000-0000-0000F106000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3" xfId="16446" xr:uid="{24F7C246-CA6C-4EC0-9CE2-3AD2B485A53A}"/>
    <cellStyle name="Comma 5 2 2 2 2 2 2 2 3" xfId="8032" xr:uid="{85DC6840-78F9-495C-984D-42EE24EEC845}"/>
    <cellStyle name="Comma 5 2 2 2 2 2 2 2 3 2" xfId="19260" xr:uid="{18DF5E4C-1EE3-4CEF-AC56-31D11B8078AB}"/>
    <cellStyle name="Comma 5 2 2 2 2 2 2 2 4" xfId="13657" xr:uid="{23D9B43E-4B7A-43E2-87B7-6372097D697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3" xfId="15366" xr:uid="{17B6C388-1509-4C38-917C-53115F16F603}"/>
    <cellStyle name="Comma 5 2 2 2 2 2 2 4" xfId="6952" xr:uid="{A5C608B0-8041-4C71-9AF9-31738B9825A7}"/>
    <cellStyle name="Comma 5 2 2 2 2 2 2 4 2" xfId="18180" xr:uid="{343B0739-B28E-4ED7-8FC3-166F06CCEBAA}"/>
    <cellStyle name="Comma 5 2 2 2 2 2 2 5" xfId="12577" xr:uid="{559AE9F6-1812-4B36-82E7-ABC286C09AB7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3" xfId="15908" xr:uid="{AAD5E498-FC1D-4564-AD5D-AAEAE9C7E579}"/>
    <cellStyle name="Comma 5 2 2 2 2 2 3 3" xfId="7494" xr:uid="{AB858D0F-1DBB-4D35-8C43-55C85C8C21D6}"/>
    <cellStyle name="Comma 5 2 2 2 2 2 3 3 2" xfId="18722" xr:uid="{2A7A5182-6C82-44C4-B86B-CE850861958E}"/>
    <cellStyle name="Comma 5 2 2 2 2 2 3 4" xfId="13119" xr:uid="{0D50B228-F7E7-48C9-8333-E85193F7E966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3" xfId="14828" xr:uid="{09FB4848-D462-496B-A817-047411620709}"/>
    <cellStyle name="Comma 5 2 2 2 2 2 5" xfId="6414" xr:uid="{E20003AB-E1A0-4176-B593-3FA01FE2851A}"/>
    <cellStyle name="Comma 5 2 2 2 2 2 5 2" xfId="17642" xr:uid="{EC6A9F6F-57F7-4EF7-9CE3-477B97B7E7FB}"/>
    <cellStyle name="Comma 5 2 2 2 2 2 6" xfId="12039" xr:uid="{7B15E1CC-7FD5-4E1A-8D37-48CF1FAD1954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3" xfId="16179" xr:uid="{384B7BC1-E90B-4905-AC69-8ABA48BEFF48}"/>
    <cellStyle name="Comma 5 2 2 2 2 3 2 3" xfId="7765" xr:uid="{6E886DCD-CED2-4280-873F-F5C0D9CA0A5A}"/>
    <cellStyle name="Comma 5 2 2 2 2 3 2 3 2" xfId="18993" xr:uid="{2BECD716-BEAD-40AA-B8EF-8F35682B8B36}"/>
    <cellStyle name="Comma 5 2 2 2 2 3 2 4" xfId="13390" xr:uid="{E5D9EE51-984D-4798-9C81-8A7502818A85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3" xfId="15099" xr:uid="{6193580C-AE43-47A6-A410-57B509D1D811}"/>
    <cellStyle name="Comma 5 2 2 2 2 3 4" xfId="6685" xr:uid="{8609E213-FAF9-4B38-BD9F-5E792BEB6BB5}"/>
    <cellStyle name="Comma 5 2 2 2 2 3 4 2" xfId="17913" xr:uid="{8FC1B12F-230F-4579-A423-42CF5F0C580B}"/>
    <cellStyle name="Comma 5 2 2 2 2 3 5" xfId="12310" xr:uid="{B8A93C74-8C08-403F-BF5B-0149B4FD6B83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3" xfId="15641" xr:uid="{BC517231-955D-4C69-8176-5B1999B61BBE}"/>
    <cellStyle name="Comma 5 2 2 2 2 4 3" xfId="7227" xr:uid="{E429F4A4-93FA-4700-AE69-4D0802329812}"/>
    <cellStyle name="Comma 5 2 2 2 2 4 3 2" xfId="18455" xr:uid="{19E47A79-6CF9-4CD8-A484-06A91A18BB40}"/>
    <cellStyle name="Comma 5 2 2 2 2 4 4" xfId="12852" xr:uid="{CCC43F6D-D0C4-4630-8FD9-BF59939B0BBC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3" xfId="16722" xr:uid="{44FC062F-807A-446D-87EA-54F7D0C6C336}"/>
    <cellStyle name="Comma 5 2 2 2 2 5 3" xfId="8308" xr:uid="{3E5E8014-8C16-41A5-9322-ADB3CB1C776D}"/>
    <cellStyle name="Comma 5 2 2 2 2 5 3 2" xfId="19536" xr:uid="{7F7E1F5F-6545-48BA-B161-09B37F697B96}"/>
    <cellStyle name="Comma 5 2 2 2 2 5 4" xfId="13933" xr:uid="{4AD6DB16-139E-403F-8770-DA7FB67E279F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3" xfId="14561" xr:uid="{629C16D9-B1D8-4FD0-9C0C-C567062A973C}"/>
    <cellStyle name="Comma 5 2 2 2 2 6 3" xfId="6147" xr:uid="{B36EDB2E-8953-4497-BE66-D66874913FDD}"/>
    <cellStyle name="Comma 5 2 2 2 2 6 3 2" xfId="17375" xr:uid="{C3BB92E5-F63A-4B72-9249-E14DB7850608}"/>
    <cellStyle name="Comma 5 2 2 2 2 6 4" xfId="11772" xr:uid="{B67509C1-412D-4480-A72A-277B03268DD8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3" xfId="14285" xr:uid="{1383D2E1-4A48-42BB-A3E1-E8300EC03AB9}"/>
    <cellStyle name="Comma 5 2 2 2 2 8" xfId="5872" xr:uid="{7DF1371E-3213-419B-86FA-41B3F2AB98D7}"/>
    <cellStyle name="Comma 5 2 2 2 2 8 2" xfId="17100" xr:uid="{80AAF73D-DD95-4318-807C-F1FF671E9FF5}"/>
    <cellStyle name="Comma 5 2 2 2 2 9" xfId="11496" xr:uid="{C89C6628-BF89-47B2-939A-EB2C32A3B548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3" xfId="16320" xr:uid="{D3D3C184-D2B0-40A3-98D4-6CFAD7ECCECE}"/>
    <cellStyle name="Comma 5 2 2 2 3 2 2 3" xfId="7906" xr:uid="{A58DBD2E-8710-4F28-82CE-CBB4DDE02FE9}"/>
    <cellStyle name="Comma 5 2 2 2 3 2 2 3 2" xfId="19134" xr:uid="{8A86CEBA-B62D-42D6-AEC0-4EE0D9CB549F}"/>
    <cellStyle name="Comma 5 2 2 2 3 2 2 4" xfId="13531" xr:uid="{AAED867A-6886-45C0-A5DF-A2717B206D8D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3" xfId="15240" xr:uid="{6437ACD0-791E-4D70-8534-B5B1D3B5DFBA}"/>
    <cellStyle name="Comma 5 2 2 2 3 2 4" xfId="6826" xr:uid="{0CD11953-EBA9-4876-A1EA-3C0A45DEF45E}"/>
    <cellStyle name="Comma 5 2 2 2 3 2 4 2" xfId="18054" xr:uid="{62C93925-A346-4537-9C7B-A89989C4B90D}"/>
    <cellStyle name="Comma 5 2 2 2 3 2 5" xfId="12451" xr:uid="{2379EDC3-A8D3-4160-BA43-70AAE4E9027A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3" xfId="15782" xr:uid="{DE0312B7-6DBC-42C1-91FD-FCFA0EDC406E}"/>
    <cellStyle name="Comma 5 2 2 2 3 3 3" xfId="7368" xr:uid="{30969273-8006-4EDB-AF6D-98F628BF3B9C}"/>
    <cellStyle name="Comma 5 2 2 2 3 3 3 2" xfId="18596" xr:uid="{86CC415F-B6ED-46A5-B8A4-A893C2CECBD9}"/>
    <cellStyle name="Comma 5 2 2 2 3 3 4" xfId="12993" xr:uid="{23A99232-8FE9-41AE-8044-2012CBEAEEE0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3" xfId="14702" xr:uid="{AB054D4D-9A45-401C-9A76-11E042E3BBC9}"/>
    <cellStyle name="Comma 5 2 2 2 3 5" xfId="6288" xr:uid="{F2BEB0A4-308F-4B04-A9EA-F23CB50496DF}"/>
    <cellStyle name="Comma 5 2 2 2 3 5 2" xfId="17516" xr:uid="{68036F92-488D-46DC-9FA1-BC7DEA1F7EDC}"/>
    <cellStyle name="Comma 5 2 2 2 3 6" xfId="11913" xr:uid="{C9671DEC-9B57-42A2-BD73-E18F124AFA0A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3" xfId="16053" xr:uid="{83A1C7C2-651F-4A6C-BEF5-4375AAF9EB87}"/>
    <cellStyle name="Comma 5 2 2 2 4 2 3" xfId="7639" xr:uid="{E9F3456E-8371-4D61-A740-C9272D494FD1}"/>
    <cellStyle name="Comma 5 2 2 2 4 2 3 2" xfId="18867" xr:uid="{E22631F0-3A78-4020-A9A8-91856FC63BBA}"/>
    <cellStyle name="Comma 5 2 2 2 4 2 4" xfId="13264" xr:uid="{D1323F2F-C192-4986-8C6C-EA1AA78E8C85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3" xfId="14973" xr:uid="{AE9DED8A-189D-4857-9421-D529FDF77CC1}"/>
    <cellStyle name="Comma 5 2 2 2 4 4" xfId="6559" xr:uid="{63C048EE-B05F-4EE0-BA66-11A77A712245}"/>
    <cellStyle name="Comma 5 2 2 2 4 4 2" xfId="17787" xr:uid="{F647FBA2-A120-46FB-A8F6-447C9FFC9D9B}"/>
    <cellStyle name="Comma 5 2 2 2 4 5" xfId="12184" xr:uid="{7F3A6043-7002-4C74-8EEF-3DEE0C2CD660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3" xfId="15515" xr:uid="{36CD3080-B0C5-4612-9225-81073AEC272B}"/>
    <cellStyle name="Comma 5 2 2 2 5 3" xfId="7101" xr:uid="{CDC87484-4B6D-4F81-8E28-202D65B920CA}"/>
    <cellStyle name="Comma 5 2 2 2 5 3 2" xfId="18329" xr:uid="{DFA17C2E-960F-4D07-85F5-153041697D80}"/>
    <cellStyle name="Comma 5 2 2 2 5 4" xfId="12726" xr:uid="{9EBCC37B-32DD-41CA-988B-96E7A8492C93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3" xfId="16596" xr:uid="{F4487CDB-B57E-4555-B666-7608F01E6BDB}"/>
    <cellStyle name="Comma 5 2 2 2 6 3" xfId="8182" xr:uid="{606022A0-22BB-48F0-B459-557AA56D6A71}"/>
    <cellStyle name="Comma 5 2 2 2 6 3 2" xfId="19410" xr:uid="{30987CF1-E8B3-4923-93C2-7407ECD2DD6D}"/>
    <cellStyle name="Comma 5 2 2 2 6 4" xfId="13807" xr:uid="{605B5B28-A709-4893-AE56-DE44EF7B568E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3" xfId="14435" xr:uid="{43DC32DC-7750-4EAE-B267-193A4732BFEF}"/>
    <cellStyle name="Comma 5 2 2 2 7 3" xfId="6021" xr:uid="{B0E0EAEB-CFFB-48EB-A7CC-DA418552D4E4}"/>
    <cellStyle name="Comma 5 2 2 2 7 3 2" xfId="17249" xr:uid="{146AC1FF-B856-4730-95F4-284B372A1C56}"/>
    <cellStyle name="Comma 5 2 2 2 7 4" xfId="11646" xr:uid="{0703EA85-056C-4233-92A8-E4951EFD5006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3" xfId="14159" xr:uid="{D84B4683-7BAC-4373-B842-82623BC74E63}"/>
    <cellStyle name="Comma 5 2 2 2 9" xfId="5746" xr:uid="{6CA19390-5429-47CA-8033-2B748A384C07}"/>
    <cellStyle name="Comma 5 2 2 2 9 2" xfId="16974" xr:uid="{ACA0EE4A-6F0A-4DE1-83BF-F12936E5D5A9}"/>
    <cellStyle name="Comma 5 2 2 3" xfId="200" xr:uid="{00000000-0005-0000-0000-000004070000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3" xfId="16382" xr:uid="{9D2FC975-341F-4259-8A44-9B86501E82B9}"/>
    <cellStyle name="Comma 5 2 2 3 2 2 2 3" xfId="7968" xr:uid="{4C30E91E-7D47-453C-8A4C-47BF0D7A6A8C}"/>
    <cellStyle name="Comma 5 2 2 3 2 2 2 3 2" xfId="19196" xr:uid="{C6615484-FFE3-420F-82C2-895EE7CCC523}"/>
    <cellStyle name="Comma 5 2 2 3 2 2 2 4" xfId="13593" xr:uid="{F55A716E-9013-4A42-85E0-683C12BEA779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3" xfId="15302" xr:uid="{94CBE84C-B42D-4DB9-8F80-CDDE8E834F87}"/>
    <cellStyle name="Comma 5 2 2 3 2 2 4" xfId="6888" xr:uid="{C330F76E-F4CA-404B-BDD6-B87F68568EED}"/>
    <cellStyle name="Comma 5 2 2 3 2 2 4 2" xfId="18116" xr:uid="{D61FDEED-94D7-4ED7-88B9-F4FCD2AC9BB6}"/>
    <cellStyle name="Comma 5 2 2 3 2 2 5" xfId="12513" xr:uid="{1386B99A-8E18-4C74-94B2-0975E5268C2F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3" xfId="15844" xr:uid="{C60FB9AB-9EF1-4C56-9B07-53EA1D360BA4}"/>
    <cellStyle name="Comma 5 2 2 3 2 3 3" xfId="7430" xr:uid="{B9BC5274-2811-459B-920D-DB9D49DAFCD3}"/>
    <cellStyle name="Comma 5 2 2 3 2 3 3 2" xfId="18658" xr:uid="{2C065869-A9F5-4D93-9FC6-DC317AF5B949}"/>
    <cellStyle name="Comma 5 2 2 3 2 3 4" xfId="13055" xr:uid="{A8954260-F790-4396-9C7D-427AF4976D48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3" xfId="14764" xr:uid="{281F6396-0162-44BF-AD5B-62A3D263F187}"/>
    <cellStyle name="Comma 5 2 2 3 2 5" xfId="6350" xr:uid="{12B7BB3D-BBC9-45B1-9CD7-D15B22F5D41D}"/>
    <cellStyle name="Comma 5 2 2 3 2 5 2" xfId="17578" xr:uid="{4516D0ED-4837-4E39-A097-9C0448B43644}"/>
    <cellStyle name="Comma 5 2 2 3 2 6" xfId="11975" xr:uid="{D77DFC60-B17A-4C07-91A8-4E26EB99B308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3" xfId="16115" xr:uid="{346B259C-4F86-414C-9F7C-3E855C8FDDE9}"/>
    <cellStyle name="Comma 5 2 2 3 3 2 3" xfId="7701" xr:uid="{2C779A26-7A67-43B5-8482-D4EC6DA1DE66}"/>
    <cellStyle name="Comma 5 2 2 3 3 2 3 2" xfId="18929" xr:uid="{77D1C5E3-E80D-4735-ACD4-BB3E9BBD0D2B}"/>
    <cellStyle name="Comma 5 2 2 3 3 2 4" xfId="13326" xr:uid="{155F417D-C3FD-49B2-8CB3-524ABF33C904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3" xfId="15035" xr:uid="{92B4D83B-9E9B-4181-97E6-5489CFD8CDDB}"/>
    <cellStyle name="Comma 5 2 2 3 3 4" xfId="6621" xr:uid="{CB7DDA7F-B014-434F-8D7A-F612A8E1306A}"/>
    <cellStyle name="Comma 5 2 2 3 3 4 2" xfId="17849" xr:uid="{68EBB2BD-B1FE-4B50-850A-D4426A47ED0D}"/>
    <cellStyle name="Comma 5 2 2 3 3 5" xfId="12246" xr:uid="{33706C53-CC7E-4961-A3A0-16D8A4106994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3" xfId="15577" xr:uid="{729C59F3-2F99-47B7-B78D-3C4F31CA077D}"/>
    <cellStyle name="Comma 5 2 2 3 4 3" xfId="7163" xr:uid="{1BF4750E-B799-4717-A6E8-79777C6DD5BC}"/>
    <cellStyle name="Comma 5 2 2 3 4 3 2" xfId="18391" xr:uid="{748E35AA-5221-47A2-A0BC-75284C0FF462}"/>
    <cellStyle name="Comma 5 2 2 3 4 4" xfId="12788" xr:uid="{32A5AB38-C35D-4080-952B-3956FCBDCE07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3" xfId="16658" xr:uid="{AE56DB3F-BE7D-4CF8-9A51-76CAC60692DB}"/>
    <cellStyle name="Comma 5 2 2 3 5 3" xfId="8244" xr:uid="{678BACC6-5722-4053-83B2-5F55CBE81133}"/>
    <cellStyle name="Comma 5 2 2 3 5 3 2" xfId="19472" xr:uid="{87DB7D6D-BD57-4ABF-A62E-69A046613FC2}"/>
    <cellStyle name="Comma 5 2 2 3 5 4" xfId="13869" xr:uid="{9CB149E0-75CE-4742-B98E-8135D4DE21D5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3" xfId="14497" xr:uid="{6ABE36A5-5945-44AD-B4E9-F65B5C3D8D43}"/>
    <cellStyle name="Comma 5 2 2 3 6 3" xfId="6083" xr:uid="{ED4B05B6-89BE-4A35-ABDE-8B3FB69A97A2}"/>
    <cellStyle name="Comma 5 2 2 3 6 3 2" xfId="17311" xr:uid="{876F4766-69D7-435D-AFDF-FC8B726775D5}"/>
    <cellStyle name="Comma 5 2 2 3 6 4" xfId="11708" xr:uid="{F0BDD745-2219-4F6B-AA7B-072FBA81FC98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3" xfId="14221" xr:uid="{9A7F72E3-6381-45AC-B9BD-E017C6082933}"/>
    <cellStyle name="Comma 5 2 2 3 8" xfId="5808" xr:uid="{74263BE0-03A9-4DD8-BB84-39723A07B09F}"/>
    <cellStyle name="Comma 5 2 2 3 8 2" xfId="17036" xr:uid="{C08D0289-D6CA-4B09-88D7-D87CDF184E44}"/>
    <cellStyle name="Comma 5 2 2 3 9" xfId="11432" xr:uid="{3BF6D740-5AE2-4439-AACE-93A98CD96F3F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3" xfId="16258" xr:uid="{23DEF48F-F3E5-465D-9435-732449E9997D}"/>
    <cellStyle name="Comma 5 2 2 4 2 2 3" xfId="7844" xr:uid="{ED83C82A-02A3-4E36-B3D6-C4F6F5670BE5}"/>
    <cellStyle name="Comma 5 2 2 4 2 2 3 2" xfId="19072" xr:uid="{403AFD99-6590-444E-BE56-7737AAAB4F47}"/>
    <cellStyle name="Comma 5 2 2 4 2 2 4" xfId="13469" xr:uid="{AB95B210-E6AD-4117-AE9D-74D136D5956E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3" xfId="15178" xr:uid="{F48FEF53-E039-427D-A150-D6C7B7CFE61A}"/>
    <cellStyle name="Comma 5 2 2 4 2 4" xfId="6764" xr:uid="{D26F2861-56DB-4F72-831D-9A4987EF96D8}"/>
    <cellStyle name="Comma 5 2 2 4 2 4 2" xfId="17992" xr:uid="{894BF96C-E7CA-4393-994A-6EB74B5D3874}"/>
    <cellStyle name="Comma 5 2 2 4 2 5" xfId="12389" xr:uid="{CD1921E5-ACC9-41AF-99BB-5A48FE7D74A0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3" xfId="15720" xr:uid="{A8FDE439-2A08-4910-AE37-C50B70D763DC}"/>
    <cellStyle name="Comma 5 2 2 4 3 3" xfId="7306" xr:uid="{FC5F02D7-9737-4196-B6CC-C8DF5601EBB5}"/>
    <cellStyle name="Comma 5 2 2 4 3 3 2" xfId="18534" xr:uid="{2A073648-02BA-4B34-A0E9-6FC5FA577FE5}"/>
    <cellStyle name="Comma 5 2 2 4 3 4" xfId="12931" xr:uid="{F3BD58D0-9958-41E2-8D14-2EAE2E192A50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3" xfId="14640" xr:uid="{2B6FB11C-6322-4704-B82C-19135C8620AA}"/>
    <cellStyle name="Comma 5 2 2 4 5" xfId="6226" xr:uid="{2629432C-4F6A-4625-8DC0-4BAD9EF9C52A}"/>
    <cellStyle name="Comma 5 2 2 4 5 2" xfId="17454" xr:uid="{2608577C-3A2A-4CCA-9D2C-23A820669117}"/>
    <cellStyle name="Comma 5 2 2 4 6" xfId="11851" xr:uid="{81196D70-7ACD-4FC3-8CAF-71DDA7581BFF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3" xfId="15991" xr:uid="{E6F80069-D841-4D7E-AA83-78A3B3C8DF0D}"/>
    <cellStyle name="Comma 5 2 2 5 2 3" xfId="7577" xr:uid="{10D62252-665E-4409-84E3-EAB1EDB32437}"/>
    <cellStyle name="Comma 5 2 2 5 2 3 2" xfId="18805" xr:uid="{C2C5D15D-A46A-4A20-BB78-48577E83EC77}"/>
    <cellStyle name="Comma 5 2 2 5 2 4" xfId="13202" xr:uid="{94922970-4D74-4AA5-8873-AACF632B9E2D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3" xfId="14911" xr:uid="{393AAB7D-7996-4B11-BA31-0F68224AA0E4}"/>
    <cellStyle name="Comma 5 2 2 5 4" xfId="6497" xr:uid="{743152D5-8731-4490-AD7F-5274A75A9EE6}"/>
    <cellStyle name="Comma 5 2 2 5 4 2" xfId="17725" xr:uid="{6DD573D3-11C1-4DEC-A59E-E9EBCD18CC50}"/>
    <cellStyle name="Comma 5 2 2 5 5" xfId="12122" xr:uid="{98310F96-69B5-4DB3-8960-0EB98481249C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3" xfId="15453" xr:uid="{4F86C37E-1799-4A4F-972A-E655DF2EB004}"/>
    <cellStyle name="Comma 5 2 2 6 3" xfId="7039" xr:uid="{D72196F2-A170-4F93-82B5-EB61CB044A20}"/>
    <cellStyle name="Comma 5 2 2 6 3 2" xfId="18267" xr:uid="{8B6A719F-4EF5-4035-8E44-7DC25417B29D}"/>
    <cellStyle name="Comma 5 2 2 6 4" xfId="12664" xr:uid="{B00E4421-BE5B-44AD-97BB-93B2510DAC09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3" xfId="16534" xr:uid="{57AFE212-B44A-455F-B0CD-168B20670CE0}"/>
    <cellStyle name="Comma 5 2 2 7 3" xfId="8120" xr:uid="{8EE88185-2E85-4B95-9A59-CBC31B3775EF}"/>
    <cellStyle name="Comma 5 2 2 7 3 2" xfId="19348" xr:uid="{34BB0DDD-09CA-4AC4-8B7A-731AD5741F6B}"/>
    <cellStyle name="Comma 5 2 2 7 4" xfId="13745" xr:uid="{F7C0119B-E403-4CC5-B91F-DDCA2B1BF5F7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3" xfId="14373" xr:uid="{FB5B222B-230F-4B38-9812-9A7698DA9D03}"/>
    <cellStyle name="Comma 5 2 2 8 3" xfId="5959" xr:uid="{21FC6FA3-93BF-4C37-AD27-5F9A7A121F4F}"/>
    <cellStyle name="Comma 5 2 2 8 3 2" xfId="17187" xr:uid="{A27CB2D0-1266-4D5B-A110-A397DD03071A}"/>
    <cellStyle name="Comma 5 2 2 8 4" xfId="11584" xr:uid="{3F2F2EEB-4820-496E-958B-0D09EA78635F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3" xfId="14097" xr:uid="{C48E5EC7-8CF1-478F-87A8-8D0A79A9CC89}"/>
    <cellStyle name="Comma 5 2 3" xfId="106" xr:uid="{00000000-0005-0000-0000-000017070000}"/>
    <cellStyle name="Comma 5 2 3 10" xfId="11338" xr:uid="{A618974F-9DFD-493A-9AD2-4C1F3BE20CE3}"/>
    <cellStyle name="Comma 5 2 3 2" xfId="232" xr:uid="{00000000-0005-0000-0000-000018070000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3" xfId="16414" xr:uid="{D8E28AB3-390D-498F-97EF-671900282373}"/>
    <cellStyle name="Comma 5 2 3 2 2 2 2 3" xfId="8000" xr:uid="{821CF936-9B91-44F1-9CFC-7B0352BB218F}"/>
    <cellStyle name="Comma 5 2 3 2 2 2 2 3 2" xfId="19228" xr:uid="{E10ED822-52E5-4412-8DE1-DCDFB73D48E0}"/>
    <cellStyle name="Comma 5 2 3 2 2 2 2 4" xfId="13625" xr:uid="{C4B0FBA7-E1EC-408A-ACA8-39154424F5F3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3" xfId="15334" xr:uid="{0CCF4C76-6C1B-442A-9292-7EF6E05A1810}"/>
    <cellStyle name="Comma 5 2 3 2 2 2 4" xfId="6920" xr:uid="{3A20FAC1-5856-4E23-8538-8964C100A7CC}"/>
    <cellStyle name="Comma 5 2 3 2 2 2 4 2" xfId="18148" xr:uid="{73C5C67C-321B-41D3-8803-DFAA28CB181C}"/>
    <cellStyle name="Comma 5 2 3 2 2 2 5" xfId="12545" xr:uid="{E089D616-8948-4596-BFDF-F02A9B217134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3" xfId="15876" xr:uid="{CEC1721D-51BF-47A6-8EBE-D72F49E7B531}"/>
    <cellStyle name="Comma 5 2 3 2 2 3 3" xfId="7462" xr:uid="{1586BCBB-572C-45BE-BEB6-DC2CDFC33C47}"/>
    <cellStyle name="Comma 5 2 3 2 2 3 3 2" xfId="18690" xr:uid="{3F43B3E9-3A2E-4B9A-A18B-686A770598F7}"/>
    <cellStyle name="Comma 5 2 3 2 2 3 4" xfId="13087" xr:uid="{D25A2BAE-990C-4ADA-98E1-BA190075E274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3" xfId="14796" xr:uid="{D873B2E9-1A01-467B-B32E-3F9F92662A08}"/>
    <cellStyle name="Comma 5 2 3 2 2 5" xfId="6382" xr:uid="{9000488B-FFB3-4522-9930-7C8193408999}"/>
    <cellStyle name="Comma 5 2 3 2 2 5 2" xfId="17610" xr:uid="{50B4B660-512A-4333-814B-ED9FB40D918D}"/>
    <cellStyle name="Comma 5 2 3 2 2 6" xfId="12007" xr:uid="{94DE8DC3-057F-4AAB-969A-FDD4DF5103D7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3" xfId="16147" xr:uid="{6FAF6E97-BCFD-4BE7-A46B-AF43589B5E18}"/>
    <cellStyle name="Comma 5 2 3 2 3 2 3" xfId="7733" xr:uid="{7BA839CC-D040-45BC-960B-274E0408087D}"/>
    <cellStyle name="Comma 5 2 3 2 3 2 3 2" xfId="18961" xr:uid="{D5BD7496-5769-4DAC-8359-34CD3F81DEB7}"/>
    <cellStyle name="Comma 5 2 3 2 3 2 4" xfId="13358" xr:uid="{6B135BE5-7A17-47C1-8A49-831282BEFED1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3" xfId="15067" xr:uid="{7D80817A-F45E-40F3-9311-F25D178F0CC9}"/>
    <cellStyle name="Comma 5 2 3 2 3 4" xfId="6653" xr:uid="{9479AA3D-C50E-4015-8BCB-0B6D689B33BA}"/>
    <cellStyle name="Comma 5 2 3 2 3 4 2" xfId="17881" xr:uid="{4A5DA32D-886D-4108-84D9-8324BD769F3E}"/>
    <cellStyle name="Comma 5 2 3 2 3 5" xfId="12278" xr:uid="{63B81A6F-48BA-4FD1-AD92-41577CFE1063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3" xfId="15609" xr:uid="{BB101D10-5621-45FF-A58F-BA756DF87750}"/>
    <cellStyle name="Comma 5 2 3 2 4 3" xfId="7195" xr:uid="{07A51970-236D-4B78-8287-A5CDC44DFE56}"/>
    <cellStyle name="Comma 5 2 3 2 4 3 2" xfId="18423" xr:uid="{9D996843-A36B-48E0-9175-D0A4AFBEF605}"/>
    <cellStyle name="Comma 5 2 3 2 4 4" xfId="12820" xr:uid="{E8EBB314-6C63-4598-9812-17EF5BB38AF1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3" xfId="16690" xr:uid="{56E0B550-0F5C-4470-B674-DB14D47ED0A7}"/>
    <cellStyle name="Comma 5 2 3 2 5 3" xfId="8276" xr:uid="{1F94C233-FC66-4E22-ACA2-B6C94A041619}"/>
    <cellStyle name="Comma 5 2 3 2 5 3 2" xfId="19504" xr:uid="{D450DFAE-DB24-4B80-B44D-1EB861D3524A}"/>
    <cellStyle name="Comma 5 2 3 2 5 4" xfId="13901" xr:uid="{BDB06A2D-558D-45E2-8CE0-F1140DCC227E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3" xfId="14529" xr:uid="{021F4AE6-E4BA-4C0F-B02F-41836AB69046}"/>
    <cellStyle name="Comma 5 2 3 2 6 3" xfId="6115" xr:uid="{EA64FC9B-6C86-4FA5-9FB5-325FF48AFC59}"/>
    <cellStyle name="Comma 5 2 3 2 6 3 2" xfId="17343" xr:uid="{EC03C124-831A-490F-BE48-748BB03F8471}"/>
    <cellStyle name="Comma 5 2 3 2 6 4" xfId="11740" xr:uid="{E9A06314-C19F-412C-B1DD-BB657C53624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3" xfId="14253" xr:uid="{91DB0893-FD2C-4FA5-BA4A-18058484B44F}"/>
    <cellStyle name="Comma 5 2 3 2 8" xfId="5840" xr:uid="{CF0D94FA-2787-47BE-A3B2-431AA64FB9DF}"/>
    <cellStyle name="Comma 5 2 3 2 8 2" xfId="17068" xr:uid="{08208BD2-3BA2-47C7-88E7-A770D9CB9A3B}"/>
    <cellStyle name="Comma 5 2 3 2 9" xfId="11464" xr:uid="{E8B9F98D-8C16-4430-9DFD-43AB5B7159AE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3" xfId="16288" xr:uid="{4CDEE191-F139-4BB1-9A48-D2BFE4141BC5}"/>
    <cellStyle name="Comma 5 2 3 3 2 2 3" xfId="7874" xr:uid="{321D8439-F742-4B32-B7BC-D179B47C642F}"/>
    <cellStyle name="Comma 5 2 3 3 2 2 3 2" xfId="19102" xr:uid="{0B050600-79F6-4C77-BCC8-4C63C3ABE185}"/>
    <cellStyle name="Comma 5 2 3 3 2 2 4" xfId="13499" xr:uid="{4681EDFD-99A2-492C-BCA3-5CF64E2EBB7F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3" xfId="15208" xr:uid="{53CD02D3-30A4-4C0C-8A51-343EF879903A}"/>
    <cellStyle name="Comma 5 2 3 3 2 4" xfId="6794" xr:uid="{65C30C7E-FD4E-4082-B27A-B9868C2DDF15}"/>
    <cellStyle name="Comma 5 2 3 3 2 4 2" xfId="18022" xr:uid="{30697919-37C3-4AE8-BE2F-99EC99996C4B}"/>
    <cellStyle name="Comma 5 2 3 3 2 5" xfId="12419" xr:uid="{CA49AF1E-92F1-476C-807A-32B2840F10C0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3" xfId="15750" xr:uid="{24B5F438-930E-4DE6-A948-D15099C844AE}"/>
    <cellStyle name="Comma 5 2 3 3 3 3" xfId="7336" xr:uid="{7D23BACC-EBDB-40CE-BC3F-30BCBBB53FBC}"/>
    <cellStyle name="Comma 5 2 3 3 3 3 2" xfId="18564" xr:uid="{3821A618-DF3A-4985-ADFF-225DC784BD5B}"/>
    <cellStyle name="Comma 5 2 3 3 3 4" xfId="12961" xr:uid="{CE508C5D-53D4-421B-B423-9F09AE10A3E9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3" xfId="14670" xr:uid="{264B287E-4A32-4286-A0D3-E7FCF4EC6821}"/>
    <cellStyle name="Comma 5 2 3 3 5" xfId="6256" xr:uid="{9D9F1F36-013D-4A86-BD18-9B32A9AF8385}"/>
    <cellStyle name="Comma 5 2 3 3 5 2" xfId="17484" xr:uid="{A59AA939-4080-4440-A5E0-53F8CF4D0931}"/>
    <cellStyle name="Comma 5 2 3 3 6" xfId="11881" xr:uid="{4542398C-0333-45AE-A7E6-3A6D7FEE068C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3" xfId="16021" xr:uid="{6421D5F6-EFB5-4BED-954F-26F73FCA1D9E}"/>
    <cellStyle name="Comma 5 2 3 4 2 3" xfId="7607" xr:uid="{0209C144-9C64-4DE9-9509-5470814F47AB}"/>
    <cellStyle name="Comma 5 2 3 4 2 3 2" xfId="18835" xr:uid="{290E81CB-40B3-4109-8FB0-EDB4D5C6A63A}"/>
    <cellStyle name="Comma 5 2 3 4 2 4" xfId="13232" xr:uid="{BF3EA492-3144-4287-8924-4733BD331D30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3" xfId="14941" xr:uid="{A213B103-152E-4CA6-B094-3356129844F5}"/>
    <cellStyle name="Comma 5 2 3 4 4" xfId="6527" xr:uid="{867B9E32-B8FC-4EE7-942D-A6793461DCD8}"/>
    <cellStyle name="Comma 5 2 3 4 4 2" xfId="17755" xr:uid="{13E9452D-41B3-4FA5-8523-9A740F69489C}"/>
    <cellStyle name="Comma 5 2 3 4 5" xfId="12152" xr:uid="{5F4ABDC6-9747-4C14-8E08-55CC61FEBF8B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3" xfId="15483" xr:uid="{2AFCCCD1-A7E7-466F-A544-F7680956F680}"/>
    <cellStyle name="Comma 5 2 3 5 3" xfId="7069" xr:uid="{B914C204-D7A5-48D7-9232-2D63FE2FF6BB}"/>
    <cellStyle name="Comma 5 2 3 5 3 2" xfId="18297" xr:uid="{F105E591-4D61-4BEA-9601-AE43B1974901}"/>
    <cellStyle name="Comma 5 2 3 5 4" xfId="12694" xr:uid="{C915B72A-F600-496B-8D4C-3FDB716E3114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3" xfId="16564" xr:uid="{67B9D348-FC23-46A8-8E7C-17DB41A4A494}"/>
    <cellStyle name="Comma 5 2 3 6 3" xfId="8150" xr:uid="{B9C5A61A-E275-4643-9D63-DD64D295951F}"/>
    <cellStyle name="Comma 5 2 3 6 3 2" xfId="19378" xr:uid="{8193CA15-EEA0-4566-A6DB-C7097F48B2A8}"/>
    <cellStyle name="Comma 5 2 3 6 4" xfId="13775" xr:uid="{3109D820-C983-4BEA-9726-5826C3DC08EA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3" xfId="14403" xr:uid="{5666218E-B570-4A36-945D-09FEBC51025C}"/>
    <cellStyle name="Comma 5 2 3 7 3" xfId="5989" xr:uid="{32C0DBDE-D841-44AF-A145-7002E7EBFBF5}"/>
    <cellStyle name="Comma 5 2 3 7 3 2" xfId="17217" xr:uid="{4EF700E5-E923-4603-96C8-DC53922C6A93}"/>
    <cellStyle name="Comma 5 2 3 7 4" xfId="11614" xr:uid="{3EBD0B34-624D-4F72-A532-ECF44BCCCDF6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3" xfId="14127" xr:uid="{86D50317-B210-462A-8D41-DB58F990CB83}"/>
    <cellStyle name="Comma 5 2 3 9" xfId="5714" xr:uid="{F3129DA6-EFA9-413A-8EFA-66B1DD8560A8}"/>
    <cellStyle name="Comma 5 2 3 9 2" xfId="16942" xr:uid="{0CDBA52E-CCED-4060-810E-5F828B5F8417}"/>
    <cellStyle name="Comma 5 2 4" xfId="168" xr:uid="{00000000-0005-0000-0000-00002B070000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3" xfId="16350" xr:uid="{BE6E3206-DEA3-4D2C-B233-662E3E2D7F1E}"/>
    <cellStyle name="Comma 5 2 4 2 2 2 3" xfId="7936" xr:uid="{E4174145-F7E0-41F2-BB29-031DB5AD105A}"/>
    <cellStyle name="Comma 5 2 4 2 2 2 3 2" xfId="19164" xr:uid="{73B3E11B-A5A0-4198-99FC-5D2AD4DE5F46}"/>
    <cellStyle name="Comma 5 2 4 2 2 2 4" xfId="13561" xr:uid="{2E626BA6-B45A-49BC-8E86-3D29D74D51D5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3" xfId="15270" xr:uid="{988567ED-539D-410D-AE1F-EDEEB1FADA73}"/>
    <cellStyle name="Comma 5 2 4 2 2 4" xfId="6856" xr:uid="{CD62494C-4A0A-4FCC-A719-926D428BF0D4}"/>
    <cellStyle name="Comma 5 2 4 2 2 4 2" xfId="18084" xr:uid="{F13089FC-6AF0-4A70-A6D7-21266EFC0DF7}"/>
    <cellStyle name="Comma 5 2 4 2 2 5" xfId="12481" xr:uid="{C5F8FA69-A1E0-4C7B-B7C5-5E3CF8FAA8CA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3" xfId="15812" xr:uid="{17AB139F-85F1-42B8-9E57-4387671454C9}"/>
    <cellStyle name="Comma 5 2 4 2 3 3" xfId="7398" xr:uid="{F2F6794F-E0BE-44E2-B140-4A25903CE104}"/>
    <cellStyle name="Comma 5 2 4 2 3 3 2" xfId="18626" xr:uid="{F56E9527-6927-4BCF-9B07-24D78D6F2FDA}"/>
    <cellStyle name="Comma 5 2 4 2 3 4" xfId="13023" xr:uid="{0871EC54-1C85-45BE-A8B4-BC8402B73EB0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3" xfId="14732" xr:uid="{5523D4CC-EA93-467A-8636-7CF3D8DA58F2}"/>
    <cellStyle name="Comma 5 2 4 2 5" xfId="6318" xr:uid="{9E8167B9-04A6-415D-A7E6-C0C31FC46A46}"/>
    <cellStyle name="Comma 5 2 4 2 5 2" xfId="17546" xr:uid="{CBD24E08-F2FA-43F6-B310-437D68221346}"/>
    <cellStyle name="Comma 5 2 4 2 6" xfId="11943" xr:uid="{9F01FCA2-6107-4BF2-9F23-DC90E2660ACB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3" xfId="16083" xr:uid="{2846B849-24CE-44CA-8E96-F9DCDCC33A13}"/>
    <cellStyle name="Comma 5 2 4 3 2 3" xfId="7669" xr:uid="{717C7984-5CBF-475E-9B06-82407CDA2E92}"/>
    <cellStyle name="Comma 5 2 4 3 2 3 2" xfId="18897" xr:uid="{4D453475-3D46-4704-AB95-1F4C9922D520}"/>
    <cellStyle name="Comma 5 2 4 3 2 4" xfId="13294" xr:uid="{5B2A80A2-449E-41F7-81F4-18DEFAD697F2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3" xfId="15003" xr:uid="{225141B5-9DB1-4DA9-B0A9-60F22C0ABDE2}"/>
    <cellStyle name="Comma 5 2 4 3 4" xfId="6589" xr:uid="{9A4B06CD-F066-40FC-B313-54EA407B2A51}"/>
    <cellStyle name="Comma 5 2 4 3 4 2" xfId="17817" xr:uid="{0A38264C-605B-4228-8969-84F66C23EA29}"/>
    <cellStyle name="Comma 5 2 4 3 5" xfId="12214" xr:uid="{FB963A69-C2EC-4019-819A-728367DF5D42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3" xfId="15545" xr:uid="{BB478623-FCC0-45A9-B2BE-E290FBB36BAF}"/>
    <cellStyle name="Comma 5 2 4 4 3" xfId="7131" xr:uid="{3D3B61B1-8FEF-4B55-9730-0027CCB258E7}"/>
    <cellStyle name="Comma 5 2 4 4 3 2" xfId="18359" xr:uid="{73962F31-1A22-46BD-B3F3-25A9EEBE2F8B}"/>
    <cellStyle name="Comma 5 2 4 4 4" xfId="12756" xr:uid="{948A6B4B-634C-42D9-A2B1-085354A9DD5F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3" xfId="16626" xr:uid="{3AB1EEF8-164B-4C5F-9C9E-29253EC427AE}"/>
    <cellStyle name="Comma 5 2 4 5 3" xfId="8212" xr:uid="{DD246417-3F7A-43D7-A78D-351823A828C8}"/>
    <cellStyle name="Comma 5 2 4 5 3 2" xfId="19440" xr:uid="{827B112F-1B7F-44C7-A390-7F43614C42AE}"/>
    <cellStyle name="Comma 5 2 4 5 4" xfId="13837" xr:uid="{D7FDE9D2-A428-478B-9BFD-D3229D5D91AE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3" xfId="14465" xr:uid="{1CE7A12E-F431-4183-8A91-D14C764A5ED6}"/>
    <cellStyle name="Comma 5 2 4 6 3" xfId="6051" xr:uid="{1B8D111B-85D4-4750-92E7-C261EDB58F76}"/>
    <cellStyle name="Comma 5 2 4 6 3 2" xfId="17279" xr:uid="{CDEB94C2-4958-4C14-B413-6FF12D5E3CD0}"/>
    <cellStyle name="Comma 5 2 4 6 4" xfId="11676" xr:uid="{59B816E6-20B0-4099-8C1A-EA713FB6CA2A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3" xfId="14189" xr:uid="{A52F9C6D-776E-43C6-BCC9-BBF6D1D5FBAD}"/>
    <cellStyle name="Comma 5 2 4 8" xfId="5776" xr:uid="{5DCDAF95-87D9-4554-A3B8-8A38D5DF7CA3}"/>
    <cellStyle name="Comma 5 2 4 8 2" xfId="17004" xr:uid="{5D012965-4A8F-4B55-86D3-6148F6D2685B}"/>
    <cellStyle name="Comma 5 2 4 9" xfId="11400" xr:uid="{D2166F5A-6A6C-4FA6-821E-45AA80E8B707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3" xfId="16229" xr:uid="{0420958A-C9E2-40F6-8069-C8447F6D6143}"/>
    <cellStyle name="Comma 5 2 5 2 2 3" xfId="7815" xr:uid="{76EEC027-698B-4328-8921-AA5FF2194654}"/>
    <cellStyle name="Comma 5 2 5 2 2 3 2" xfId="19043" xr:uid="{5F4A27F1-8AF2-47AE-A834-E8AB3823E6CB}"/>
    <cellStyle name="Comma 5 2 5 2 2 4" xfId="13440" xr:uid="{62C6189F-CCAD-4BE8-AA85-4766703BDF8E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3" xfId="15149" xr:uid="{5556D627-EEB5-4510-BB59-40D89287918D}"/>
    <cellStyle name="Comma 5 2 5 2 4" xfId="6735" xr:uid="{877087D7-27AD-4304-A799-A38A5C43BB97}"/>
    <cellStyle name="Comma 5 2 5 2 4 2" xfId="17963" xr:uid="{29D06132-9BEA-441A-BCF9-5D76201579DE}"/>
    <cellStyle name="Comma 5 2 5 2 5" xfId="12360" xr:uid="{638ED2DE-7306-44CF-B1FE-4910A6172CDF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3" xfId="15691" xr:uid="{BA3D2C63-FE53-4E0A-A679-3422CCCA12AB}"/>
    <cellStyle name="Comma 5 2 5 3 3" xfId="7277" xr:uid="{395C5877-B818-4CC8-8329-EF994C6DEEB4}"/>
    <cellStyle name="Comma 5 2 5 3 3 2" xfId="18505" xr:uid="{3DF667BE-EC6C-48AE-B151-2CB6EC5AFB45}"/>
    <cellStyle name="Comma 5 2 5 3 4" xfId="12902" xr:uid="{8471A4C9-ADEA-457F-85CC-987DAA758CF5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3" xfId="14611" xr:uid="{B24BE80F-0157-4BB4-B79F-F85B66962BF3}"/>
    <cellStyle name="Comma 5 2 5 5" xfId="6197" xr:uid="{0FB9A4ED-1DA7-4D94-8965-5FE0E96EBB7E}"/>
    <cellStyle name="Comma 5 2 5 5 2" xfId="17425" xr:uid="{9325C578-51D7-44C1-AD8B-13FE4701B96C}"/>
    <cellStyle name="Comma 5 2 5 6" xfId="11822" xr:uid="{36475643-511E-4701-9505-593AC5548386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3" xfId="15962" xr:uid="{9366DF0B-9402-4DA4-AD56-60721C8703D7}"/>
    <cellStyle name="Comma 5 2 6 2 3" xfId="7548" xr:uid="{8F43FE3B-C511-42F8-AB7F-29C1764ADDDC}"/>
    <cellStyle name="Comma 5 2 6 2 3 2" xfId="18776" xr:uid="{36A9A31F-2610-4CBA-B2A3-1F07B6451564}"/>
    <cellStyle name="Comma 5 2 6 2 4" xfId="13173" xr:uid="{18B621F1-2229-4D01-9F6A-344B00459628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3" xfId="14882" xr:uid="{0B6BD096-51CB-4DB8-81F8-0F639C2739BA}"/>
    <cellStyle name="Comma 5 2 6 4" xfId="6468" xr:uid="{13997D0A-EFA9-41A3-9943-A836EC2B3538}"/>
    <cellStyle name="Comma 5 2 6 4 2" xfId="17696" xr:uid="{982A046E-4E61-4737-9137-64C30DE0BF3B}"/>
    <cellStyle name="Comma 5 2 6 5" xfId="12093" xr:uid="{03E56816-C284-4C36-BB05-32BB0C71D73B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3" xfId="15424" xr:uid="{F70F0444-A6DF-458B-886E-261C336C9AED}"/>
    <cellStyle name="Comma 5 2 7 3" xfId="7010" xr:uid="{6B9CA775-DB45-4B20-BC81-8B4F0A621C9E}"/>
    <cellStyle name="Comma 5 2 7 3 2" xfId="18238" xr:uid="{BBF9AF86-A8D6-4D6A-B857-04404C7738E9}"/>
    <cellStyle name="Comma 5 2 7 4" xfId="12635" xr:uid="{8E6AED61-A82D-47B4-B33D-057248A90F19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3" xfId="16505" xr:uid="{F985D1D5-BCF3-4036-8F4B-72BB4D79BD3A}"/>
    <cellStyle name="Comma 5 2 8 3" xfId="8091" xr:uid="{CD4E2BE8-1AEE-483D-B58E-22D686120219}"/>
    <cellStyle name="Comma 5 2 8 3 2" xfId="19319" xr:uid="{BB9BD1D6-071A-4A8E-869E-B44CB1B1F7E0}"/>
    <cellStyle name="Comma 5 2 8 4" xfId="13716" xr:uid="{48A44AFB-C754-4E60-8BF8-96199E28019B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3" xfId="14344" xr:uid="{B5148B18-87D2-4ED5-8231-81344DF284C6}"/>
    <cellStyle name="Comma 5 2 9 3" xfId="5930" xr:uid="{A947A6FD-EE00-4FD5-ABDC-05D3BDD04816}"/>
    <cellStyle name="Comma 5 2 9 3 2" xfId="17158" xr:uid="{2723224B-F40B-411C-8955-87DC3A0C3F9E}"/>
    <cellStyle name="Comma 5 2 9 4" xfId="11555" xr:uid="{D6627100-0306-4CAF-AEA0-6A7C102C869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1" xfId="11293" xr:uid="{F951C259-38B7-46A6-8A8C-F2AE8389334A}"/>
    <cellStyle name="Comma 5 3 2" xfId="123" xr:uid="{00000000-0005-0000-0000-00003F070000}"/>
    <cellStyle name="Comma 5 3 2 10" xfId="11355" xr:uid="{B5E183E0-AFB4-45DB-AE9E-CDE917015FD9}"/>
    <cellStyle name="Comma 5 3 2 2" xfId="249" xr:uid="{00000000-0005-0000-0000-000040070000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3" xfId="16431" xr:uid="{2779CF2F-C764-49A7-AF20-2271E423AA06}"/>
    <cellStyle name="Comma 5 3 2 2 2 2 2 3" xfId="8017" xr:uid="{E028A67B-C87F-4EFC-BBD0-13159D83DF29}"/>
    <cellStyle name="Comma 5 3 2 2 2 2 2 3 2" xfId="19245" xr:uid="{A784AF84-1406-4A67-918E-F89CEAFE2154}"/>
    <cellStyle name="Comma 5 3 2 2 2 2 2 4" xfId="13642" xr:uid="{8E02361C-2771-479B-892C-B91D7484062B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3" xfId="15351" xr:uid="{7CD90DC2-7EF8-4956-A35F-F3CE35D76E22}"/>
    <cellStyle name="Comma 5 3 2 2 2 2 4" xfId="6937" xr:uid="{295AEF32-F67E-4CB1-8698-35882F2DAE96}"/>
    <cellStyle name="Comma 5 3 2 2 2 2 4 2" xfId="18165" xr:uid="{B2D45A4B-17F5-4719-B9F8-3989404CA759}"/>
    <cellStyle name="Comma 5 3 2 2 2 2 5" xfId="12562" xr:uid="{47B9B0A4-D646-4D03-A144-6B67DD50D0E6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3" xfId="15893" xr:uid="{D078E694-B934-4A66-AA28-6563C227ABAA}"/>
    <cellStyle name="Comma 5 3 2 2 2 3 3" xfId="7479" xr:uid="{1BBE9967-64F1-4D00-8A1F-590FE131193D}"/>
    <cellStyle name="Comma 5 3 2 2 2 3 3 2" xfId="18707" xr:uid="{1A2863E8-5871-4BEC-99A0-6CBE063DFB09}"/>
    <cellStyle name="Comma 5 3 2 2 2 3 4" xfId="13104" xr:uid="{BE5A8896-F680-406F-AFE6-7E708F4E6B78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3" xfId="14813" xr:uid="{67184C7C-59CA-4C99-A460-07250FF2F5F7}"/>
    <cellStyle name="Comma 5 3 2 2 2 5" xfId="6399" xr:uid="{187BACF1-56BD-4B56-894E-375A86161652}"/>
    <cellStyle name="Comma 5 3 2 2 2 5 2" xfId="17627" xr:uid="{ED5A79B3-73A6-4A77-B2D0-18824059E620}"/>
    <cellStyle name="Comma 5 3 2 2 2 6" xfId="12024" xr:uid="{556F220E-5883-45D3-BF8F-EC3683D31D4B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3" xfId="16164" xr:uid="{3B6D9E75-B19E-43B8-A96F-BE04CDEDAFEA}"/>
    <cellStyle name="Comma 5 3 2 2 3 2 3" xfId="7750" xr:uid="{97F8E56B-E428-4911-9375-74CC8FB42837}"/>
    <cellStyle name="Comma 5 3 2 2 3 2 3 2" xfId="18978" xr:uid="{BAF99716-E931-4C30-B688-1B361A0522E9}"/>
    <cellStyle name="Comma 5 3 2 2 3 2 4" xfId="13375" xr:uid="{D9875FB7-EF49-4B91-A100-8847AC238D36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3" xfId="15084" xr:uid="{F7946F39-AD21-4456-A2E1-71B9CDC8994F}"/>
    <cellStyle name="Comma 5 3 2 2 3 4" xfId="6670" xr:uid="{E27F64B1-086C-441B-932D-9D6386393036}"/>
    <cellStyle name="Comma 5 3 2 2 3 4 2" xfId="17898" xr:uid="{24C18459-AE72-4527-BE27-2143B2D72E98}"/>
    <cellStyle name="Comma 5 3 2 2 3 5" xfId="12295" xr:uid="{DBB5F18A-D225-4FEF-9D4A-383E70E193C1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3" xfId="15626" xr:uid="{55C15D59-38A0-4A30-AE01-285651D14A6B}"/>
    <cellStyle name="Comma 5 3 2 2 4 3" xfId="7212" xr:uid="{E9664378-C3AC-4589-8CB5-EB92411F1103}"/>
    <cellStyle name="Comma 5 3 2 2 4 3 2" xfId="18440" xr:uid="{85AF22E0-9AC6-46BE-AFE8-F185ACA4BE79}"/>
    <cellStyle name="Comma 5 3 2 2 4 4" xfId="12837" xr:uid="{474524C7-29DE-4AF5-8D75-A4FCAC1D3B6A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3" xfId="16707" xr:uid="{3819239E-7680-43B1-B08D-0A053E1CDB92}"/>
    <cellStyle name="Comma 5 3 2 2 5 3" xfId="8293" xr:uid="{DA6AFA04-465F-4DF1-B8F5-948C02584819}"/>
    <cellStyle name="Comma 5 3 2 2 5 3 2" xfId="19521" xr:uid="{19CD12FA-4F42-4588-9E75-BFD739080B75}"/>
    <cellStyle name="Comma 5 3 2 2 5 4" xfId="13918" xr:uid="{BE72D241-A0E4-49CD-B9B8-63B9BA48F1CE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3" xfId="14546" xr:uid="{C97620A9-DFE0-4874-8F71-4BE96AA9C7F8}"/>
    <cellStyle name="Comma 5 3 2 2 6 3" xfId="6132" xr:uid="{C7EB4A79-9AE0-4B97-8EEE-E99A32855F6B}"/>
    <cellStyle name="Comma 5 3 2 2 6 3 2" xfId="17360" xr:uid="{954F862E-7913-4508-85A3-F83F47093363}"/>
    <cellStyle name="Comma 5 3 2 2 6 4" xfId="11757" xr:uid="{977EFB33-D02D-40C5-9319-12F03070F705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3" xfId="14270" xr:uid="{1F55C502-6BBF-4237-A83C-5C034D62E823}"/>
    <cellStyle name="Comma 5 3 2 2 8" xfId="5857" xr:uid="{6C794356-26B2-47F1-84BB-053C8BAC7350}"/>
    <cellStyle name="Comma 5 3 2 2 8 2" xfId="17085" xr:uid="{0944B8DE-457C-4E63-BC0D-753215ECA7E5}"/>
    <cellStyle name="Comma 5 3 2 2 9" xfId="11481" xr:uid="{F126DC7C-41C7-4CAC-8290-5871C6A3BF4A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3" xfId="16305" xr:uid="{2E4BE05F-F95F-47E3-9ECC-48C919322D88}"/>
    <cellStyle name="Comma 5 3 2 3 2 2 3" xfId="7891" xr:uid="{DF01AFCF-C8CD-43A5-B0E1-9B3DBE456C4E}"/>
    <cellStyle name="Comma 5 3 2 3 2 2 3 2" xfId="19119" xr:uid="{68227855-1E44-4317-9A21-F8F4E43CC2CD}"/>
    <cellStyle name="Comma 5 3 2 3 2 2 4" xfId="13516" xr:uid="{65D8BF89-17B1-4F68-8AFE-C9AE5540C747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3" xfId="15225" xr:uid="{AA1449C2-73F2-4731-99E8-F60B3203F77B}"/>
    <cellStyle name="Comma 5 3 2 3 2 4" xfId="6811" xr:uid="{F1E233A5-CDAE-45CA-8998-A4C1F599F18E}"/>
    <cellStyle name="Comma 5 3 2 3 2 4 2" xfId="18039" xr:uid="{57D56279-A674-40C0-B78D-FD80A3ABD440}"/>
    <cellStyle name="Comma 5 3 2 3 2 5" xfId="12436" xr:uid="{8F70CE40-4D2B-4A6C-A36A-A6DE94F42DCE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3" xfId="15767" xr:uid="{229B722F-6A75-4092-AF67-90588C228765}"/>
    <cellStyle name="Comma 5 3 2 3 3 3" xfId="7353" xr:uid="{9B34D136-AE1C-48B0-8427-EADCC756913E}"/>
    <cellStyle name="Comma 5 3 2 3 3 3 2" xfId="18581" xr:uid="{57E8C41E-4609-4F4F-A1A5-0E5C6479F724}"/>
    <cellStyle name="Comma 5 3 2 3 3 4" xfId="12978" xr:uid="{2F4C7C37-9E2F-4138-93B1-4EE1CEDEF06C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3" xfId="14687" xr:uid="{6129F957-9C73-44C2-AABB-8E0CAE9516F4}"/>
    <cellStyle name="Comma 5 3 2 3 5" xfId="6273" xr:uid="{A73244F7-781D-45F7-9943-0AE4BF3ECF3E}"/>
    <cellStyle name="Comma 5 3 2 3 5 2" xfId="17501" xr:uid="{006FC71B-3E76-4182-9C1D-D0B4484E2718}"/>
    <cellStyle name="Comma 5 3 2 3 6" xfId="11898" xr:uid="{B2702461-AD1E-4315-B44A-569CA45468C0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3" xfId="16038" xr:uid="{FAEB66F6-D803-4906-A4A0-F96A189754CF}"/>
    <cellStyle name="Comma 5 3 2 4 2 3" xfId="7624" xr:uid="{A806477E-9E0D-47D1-AF97-8D16C389D511}"/>
    <cellStyle name="Comma 5 3 2 4 2 3 2" xfId="18852" xr:uid="{51FA25E5-CF2B-4AF0-BCB3-409C7329DBA3}"/>
    <cellStyle name="Comma 5 3 2 4 2 4" xfId="13249" xr:uid="{703408A5-0D30-4DA8-B4E5-06BD879ECF3E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3" xfId="14958" xr:uid="{29C28ABA-DE3E-46E3-A5F0-A4CA80F67962}"/>
    <cellStyle name="Comma 5 3 2 4 4" xfId="6544" xr:uid="{D4E3358C-1179-41D3-8724-BE41F71141FE}"/>
    <cellStyle name="Comma 5 3 2 4 4 2" xfId="17772" xr:uid="{88B70DEF-AC27-45BB-9BA0-E1D6BBBD6F14}"/>
    <cellStyle name="Comma 5 3 2 4 5" xfId="12169" xr:uid="{64E277CD-8FA2-4015-9459-5182CB662E1B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3" xfId="15500" xr:uid="{927EB225-8376-4411-8EC5-3949E1F87541}"/>
    <cellStyle name="Comma 5 3 2 5 3" xfId="7086" xr:uid="{ABF0A102-3709-4E1F-B039-959BE0C0FE3F}"/>
    <cellStyle name="Comma 5 3 2 5 3 2" xfId="18314" xr:uid="{696942CE-4CDE-40C0-94DC-EF6AB587AC61}"/>
    <cellStyle name="Comma 5 3 2 5 4" xfId="12711" xr:uid="{509A1784-C092-4FD7-AD65-6CA67E7255CD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3" xfId="16581" xr:uid="{C807E25D-7D01-4AAE-903B-5281717EFAA5}"/>
    <cellStyle name="Comma 5 3 2 6 3" xfId="8167" xr:uid="{8BFD804E-B0BB-4D50-8883-87D7E6EBBE33}"/>
    <cellStyle name="Comma 5 3 2 6 3 2" xfId="19395" xr:uid="{C783DA14-8DCF-48DC-B77D-E7C77B8CF89F}"/>
    <cellStyle name="Comma 5 3 2 6 4" xfId="13792" xr:uid="{8A981F0A-DEFC-42A7-A8F2-64AC8655ACC6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3" xfId="14420" xr:uid="{BC794196-C5F2-49DE-93E6-708763156E04}"/>
    <cellStyle name="Comma 5 3 2 7 3" xfId="6006" xr:uid="{0B72730A-1CC1-4B6D-9F02-4E1DB09763E6}"/>
    <cellStyle name="Comma 5 3 2 7 3 2" xfId="17234" xr:uid="{57603997-8CC3-440D-94FD-5EF5CB9ADC4B}"/>
    <cellStyle name="Comma 5 3 2 7 4" xfId="11631" xr:uid="{7E38D94F-721A-4718-AF7D-0B6B30748A28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3" xfId="14144" xr:uid="{9A00D00B-BDDC-499F-8FC6-3FCFB8F54BDC}"/>
    <cellStyle name="Comma 5 3 2 9" xfId="5731" xr:uid="{E57D7FA9-D11D-4CD2-9AB0-CB3ADF53A20B}"/>
    <cellStyle name="Comma 5 3 2 9 2" xfId="16959" xr:uid="{AEC67400-1182-4CA3-A696-EBA66F5023CC}"/>
    <cellStyle name="Comma 5 3 3" xfId="185" xr:uid="{00000000-0005-0000-0000-000053070000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3" xfId="16367" xr:uid="{CA35B1F6-11AA-4FF0-899B-243414E3C097}"/>
    <cellStyle name="Comma 5 3 3 2 2 2 3" xfId="7953" xr:uid="{F4956246-DB7A-4D2D-B034-5DE90EA064B8}"/>
    <cellStyle name="Comma 5 3 3 2 2 2 3 2" xfId="19181" xr:uid="{BDD61115-E6AF-4FD1-9F39-F992289ECB7B}"/>
    <cellStyle name="Comma 5 3 3 2 2 2 4" xfId="13578" xr:uid="{846599ED-FF05-4306-92A4-1F5F0D2DF41D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3" xfId="15287" xr:uid="{54CC73CC-3CB9-4FCC-8720-4B5B4C8A34BD}"/>
    <cellStyle name="Comma 5 3 3 2 2 4" xfId="6873" xr:uid="{3633BFA9-10AE-41EB-9B5F-201E76569298}"/>
    <cellStyle name="Comma 5 3 3 2 2 4 2" xfId="18101" xr:uid="{5A5AB073-292B-440D-A081-2F1D22A21EC1}"/>
    <cellStyle name="Comma 5 3 3 2 2 5" xfId="12498" xr:uid="{00337970-0981-4483-8C5F-9E7BFE61ED5B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3" xfId="15829" xr:uid="{7B4695E7-F8F8-4F8B-98D0-D7EC46CA1E92}"/>
    <cellStyle name="Comma 5 3 3 2 3 3" xfId="7415" xr:uid="{F9E139A9-E57D-428F-A069-592E7C74C84A}"/>
    <cellStyle name="Comma 5 3 3 2 3 3 2" xfId="18643" xr:uid="{34B853FC-C54E-430E-A23C-8CBF0392DA71}"/>
    <cellStyle name="Comma 5 3 3 2 3 4" xfId="13040" xr:uid="{A6726E98-3F3E-4A8E-BB41-97E1FB815452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3" xfId="14749" xr:uid="{431ECC9F-7045-4B8D-94F0-B3B58529FB04}"/>
    <cellStyle name="Comma 5 3 3 2 5" xfId="6335" xr:uid="{07C2FA34-7DCF-4A8B-B754-B29751A4BB66}"/>
    <cellStyle name="Comma 5 3 3 2 5 2" xfId="17563" xr:uid="{13F19090-B1FC-46D8-8ED3-4297AD2A941D}"/>
    <cellStyle name="Comma 5 3 3 2 6" xfId="11960" xr:uid="{00B7592F-00A9-4998-8694-5DA9ACDD16D6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3" xfId="16100" xr:uid="{C87BBB09-D037-4C94-8322-929094250814}"/>
    <cellStyle name="Comma 5 3 3 3 2 3" xfId="7686" xr:uid="{1678867D-3BD6-4806-B064-4791DEBD7107}"/>
    <cellStyle name="Comma 5 3 3 3 2 3 2" xfId="18914" xr:uid="{399E1A79-6C4E-48F9-B0A1-6179D405E004}"/>
    <cellStyle name="Comma 5 3 3 3 2 4" xfId="13311" xr:uid="{D3926AE5-1353-4093-B7F4-DB721A19672C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3" xfId="15020" xr:uid="{7966A892-069F-44EA-A044-C38F2F3F3342}"/>
    <cellStyle name="Comma 5 3 3 3 4" xfId="6606" xr:uid="{3A2B8E50-3B51-41D4-A457-9B495121632B}"/>
    <cellStyle name="Comma 5 3 3 3 4 2" xfId="17834" xr:uid="{F8C9B915-0478-4065-9CBB-3032E5C9C1E7}"/>
    <cellStyle name="Comma 5 3 3 3 5" xfId="12231" xr:uid="{1CB72B87-B7EC-4CF4-9D4D-024C8F48ACE7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3" xfId="15562" xr:uid="{6D3F1035-0E47-4868-B5F5-9D05E5F4F381}"/>
    <cellStyle name="Comma 5 3 3 4 3" xfId="7148" xr:uid="{F281590D-7E6A-4E9D-A0A2-4F658F08A30E}"/>
    <cellStyle name="Comma 5 3 3 4 3 2" xfId="18376" xr:uid="{D5CDF323-E14E-4AA2-A128-EC76A4CEE1DC}"/>
    <cellStyle name="Comma 5 3 3 4 4" xfId="12773" xr:uid="{E0A42999-398C-4BA9-801E-7389B568A47D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3" xfId="16643" xr:uid="{99ED2565-71B5-428D-BEA5-0931E3370C3B}"/>
    <cellStyle name="Comma 5 3 3 5 3" xfId="8229" xr:uid="{698C3595-E3BA-4E4B-93CA-241894243E0E}"/>
    <cellStyle name="Comma 5 3 3 5 3 2" xfId="19457" xr:uid="{A99BEC23-A590-4FFB-B0A1-3D375DA10EFE}"/>
    <cellStyle name="Comma 5 3 3 5 4" xfId="13854" xr:uid="{763FCC81-A264-4201-A171-FA5B47AA002E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3" xfId="14482" xr:uid="{3B61EEF8-6D9C-470D-8BA0-205AB3D59D66}"/>
    <cellStyle name="Comma 5 3 3 6 3" xfId="6068" xr:uid="{CDEF951D-EE73-4DAF-84F1-600813DA5979}"/>
    <cellStyle name="Comma 5 3 3 6 3 2" xfId="17296" xr:uid="{A3FE806B-FFFF-42C3-8EEC-53060235492F}"/>
    <cellStyle name="Comma 5 3 3 6 4" xfId="11693" xr:uid="{B445B733-AD49-41F1-B3A9-85E98EE23287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3" xfId="14206" xr:uid="{EE44DC54-E1A2-4A88-951B-08B65F651DE9}"/>
    <cellStyle name="Comma 5 3 3 8" xfId="5793" xr:uid="{294BFE18-19A5-4745-8DF6-6EE844D0F869}"/>
    <cellStyle name="Comma 5 3 3 8 2" xfId="17021" xr:uid="{08C1431C-26F2-4882-92EA-400B23101FB4}"/>
    <cellStyle name="Comma 5 3 3 9" xfId="11417" xr:uid="{E79B9A6F-8DD3-4A18-A11C-C7F32447519F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3" xfId="16243" xr:uid="{D83498C3-6213-4D91-9ADB-CF8109611362}"/>
    <cellStyle name="Comma 5 3 4 2 2 3" xfId="7829" xr:uid="{06DE17A4-1457-424C-A564-80D9B791392F}"/>
    <cellStyle name="Comma 5 3 4 2 2 3 2" xfId="19057" xr:uid="{FFE28BB7-A0CD-4B92-A6EF-C30D368931F2}"/>
    <cellStyle name="Comma 5 3 4 2 2 4" xfId="13454" xr:uid="{1AC358A1-E50D-40C4-ADFE-AE9B072C247E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3" xfId="15163" xr:uid="{8DDBDC77-424C-4755-B7BB-CB43D44E6EB3}"/>
    <cellStyle name="Comma 5 3 4 2 4" xfId="6749" xr:uid="{BCA453BB-E6B2-4FD9-A9F1-176929A9D5F5}"/>
    <cellStyle name="Comma 5 3 4 2 4 2" xfId="17977" xr:uid="{2A2F5A65-2D4D-4084-9028-48DA8494A889}"/>
    <cellStyle name="Comma 5 3 4 2 5" xfId="12374" xr:uid="{64FD1317-40C9-4B33-8320-1D43143F7873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3" xfId="15705" xr:uid="{969B94BB-F2E1-466B-8D9C-93045270AD63}"/>
    <cellStyle name="Comma 5 3 4 3 3" xfId="7291" xr:uid="{55AD64A5-0BBE-4A1E-A4DF-847981D3335A}"/>
    <cellStyle name="Comma 5 3 4 3 3 2" xfId="18519" xr:uid="{F7350079-4AFD-47B3-8CC6-E1AACC058D07}"/>
    <cellStyle name="Comma 5 3 4 3 4" xfId="12916" xr:uid="{94B40D5D-CECE-43B9-A2E9-78BEF449E918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3" xfId="14625" xr:uid="{C9467303-0209-43B7-9FC4-39F414EF8239}"/>
    <cellStyle name="Comma 5 3 4 5" xfId="6211" xr:uid="{E2CBDFAB-1435-4C84-B908-4646C899F2A3}"/>
    <cellStyle name="Comma 5 3 4 5 2" xfId="17439" xr:uid="{D3369A9B-B92C-44A6-A484-498D2D1D0BE9}"/>
    <cellStyle name="Comma 5 3 4 6" xfId="11836" xr:uid="{3C8364E5-EDA9-47E6-BB37-E7F163177A3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3" xfId="15976" xr:uid="{7811EA4B-D7D5-4BA8-9CE5-BDE19E8C2E02}"/>
    <cellStyle name="Comma 5 3 5 2 3" xfId="7562" xr:uid="{CFC5C6BC-DCF5-4CF1-9AAE-F0CF27966C26}"/>
    <cellStyle name="Comma 5 3 5 2 3 2" xfId="18790" xr:uid="{0AF5BE84-D2D8-4943-8DBA-8536C01F6908}"/>
    <cellStyle name="Comma 5 3 5 2 4" xfId="13187" xr:uid="{795E5904-7C9D-48C1-B5EE-B25A64AE3550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3" xfId="14896" xr:uid="{0BB8F67C-A6EB-4F5F-95E5-84746664DE3C}"/>
    <cellStyle name="Comma 5 3 5 4" xfId="6482" xr:uid="{7939D405-BBBA-464A-BBF2-EAC69B454A50}"/>
    <cellStyle name="Comma 5 3 5 4 2" xfId="17710" xr:uid="{38C49803-6C65-41F5-8781-9F0A887C45AA}"/>
    <cellStyle name="Comma 5 3 5 5" xfId="12107" xr:uid="{9CD53EFE-F406-45EF-A51F-A9F4DCE8ECFB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3" xfId="15438" xr:uid="{7D733471-3B3A-4CBF-B100-99BBB62DB59A}"/>
    <cellStyle name="Comma 5 3 6 3" xfId="7024" xr:uid="{9574E37D-B8E3-4DB3-9176-7A40655BE2BE}"/>
    <cellStyle name="Comma 5 3 6 3 2" xfId="18252" xr:uid="{15B5809F-C95E-41FF-BF7E-EDD52BBDB34B}"/>
    <cellStyle name="Comma 5 3 6 4" xfId="12649" xr:uid="{E2B2CEB9-6722-454F-BACF-11D2190C6C50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3" xfId="16519" xr:uid="{67AB76E2-0959-4DD7-8B2D-33C5C1B983F7}"/>
    <cellStyle name="Comma 5 3 7 3" xfId="8105" xr:uid="{E9D797DC-22D0-4F6A-998C-6AAB1AD204BD}"/>
    <cellStyle name="Comma 5 3 7 3 2" xfId="19333" xr:uid="{6AA17762-0616-42B1-A493-36AFB6F6D53E}"/>
    <cellStyle name="Comma 5 3 7 4" xfId="13730" xr:uid="{787BE6E8-1DEF-4AF3-B4E6-035503B7ADBF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3" xfId="14358" xr:uid="{561B04C6-E113-4501-9E0D-0592A91517AE}"/>
    <cellStyle name="Comma 5 3 8 3" xfId="5944" xr:uid="{F5651CF6-8E27-4277-8D4E-00856C7746FE}"/>
    <cellStyle name="Comma 5 3 8 3 2" xfId="17172" xr:uid="{AFF7DD78-7922-427B-9FD4-50AB633D6940}"/>
    <cellStyle name="Comma 5 3 8 4" xfId="11569" xr:uid="{CA72D369-53F9-4803-81A1-A89DC0BCF9E9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3" xfId="14082" xr:uid="{AA13393E-D7E7-4340-8DB3-546C53D7983B}"/>
    <cellStyle name="Comma 5 4" xfId="91" xr:uid="{00000000-0005-0000-0000-000066070000}"/>
    <cellStyle name="Comma 5 4 10" xfId="11323" xr:uid="{F0CF93B8-F0BF-499A-A66E-816D0475F056}"/>
    <cellStyle name="Comma 5 4 2" xfId="217" xr:uid="{00000000-0005-0000-0000-000067070000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3" xfId="16399" xr:uid="{CE8C24E7-94E8-4928-89CE-0F7A018F2711}"/>
    <cellStyle name="Comma 5 4 2 2 2 2 3" xfId="7985" xr:uid="{E27F8ECA-23CA-4DC7-8623-B61DCD23B7EF}"/>
    <cellStyle name="Comma 5 4 2 2 2 2 3 2" xfId="19213" xr:uid="{1AB19CFD-592F-4153-BB64-B019789A56EB}"/>
    <cellStyle name="Comma 5 4 2 2 2 2 4" xfId="13610" xr:uid="{79CDDB53-6B30-4483-ACB3-55F06B42BAF8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3" xfId="15319" xr:uid="{7E4F6D4D-1AF4-4C6E-AE15-5F72650CE115}"/>
    <cellStyle name="Comma 5 4 2 2 2 4" xfId="6905" xr:uid="{7A449920-0EF3-48B1-8915-353B244C7FCF}"/>
    <cellStyle name="Comma 5 4 2 2 2 4 2" xfId="18133" xr:uid="{37D6737D-AECD-46C5-BE56-2BD188D66406}"/>
    <cellStyle name="Comma 5 4 2 2 2 5" xfId="12530" xr:uid="{69AA0CF6-A877-4FDD-B4A3-F10ECCE1BE0D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3" xfId="15861" xr:uid="{538309C3-7AB3-499F-B4AC-3743CB498E7C}"/>
    <cellStyle name="Comma 5 4 2 2 3 3" xfId="7447" xr:uid="{AD0A0B49-0847-444C-90FD-F341C754C63E}"/>
    <cellStyle name="Comma 5 4 2 2 3 3 2" xfId="18675" xr:uid="{58A83D29-61E2-4A4B-9134-6E7E8CFEEDEC}"/>
    <cellStyle name="Comma 5 4 2 2 3 4" xfId="13072" xr:uid="{F6FE44E6-A47A-4ABB-928C-5732AD466652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3" xfId="14781" xr:uid="{725411CB-076F-474D-A1D2-D5069379E1A1}"/>
    <cellStyle name="Comma 5 4 2 2 5" xfId="6367" xr:uid="{C87B93CA-015C-4475-9129-ACA083CF9FE1}"/>
    <cellStyle name="Comma 5 4 2 2 5 2" xfId="17595" xr:uid="{F35B3369-AA60-4D51-A8E0-9ED490182957}"/>
    <cellStyle name="Comma 5 4 2 2 6" xfId="11992" xr:uid="{08720A01-AF74-4B6C-836D-909647292E39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3" xfId="16132" xr:uid="{945220D3-E6EF-489F-BD6E-37AB93178B9D}"/>
    <cellStyle name="Comma 5 4 2 3 2 3" xfId="7718" xr:uid="{C9008C3C-A9BB-437D-B140-AE5FC6D298F1}"/>
    <cellStyle name="Comma 5 4 2 3 2 3 2" xfId="18946" xr:uid="{A3A03BC6-D959-4082-84E9-4C102426FADE}"/>
    <cellStyle name="Comma 5 4 2 3 2 4" xfId="13343" xr:uid="{0CDF1F63-D418-4AE1-B2FF-31290285C65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3" xfId="15052" xr:uid="{CD31538B-96BC-4277-B00E-CA541CF7CBD1}"/>
    <cellStyle name="Comma 5 4 2 3 4" xfId="6638" xr:uid="{433138ED-0CFB-4268-A288-315803E54629}"/>
    <cellStyle name="Comma 5 4 2 3 4 2" xfId="17866" xr:uid="{2C12CA4B-EDBA-4D60-9E2D-7252F3EEC317}"/>
    <cellStyle name="Comma 5 4 2 3 5" xfId="12263" xr:uid="{40881844-930B-4DD6-97C0-FE724D52F6C7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3" xfId="15594" xr:uid="{DE6AFDF0-45F2-4359-862D-9923BBBEED39}"/>
    <cellStyle name="Comma 5 4 2 4 3" xfId="7180" xr:uid="{3F700341-B2C6-4B01-BFF4-013CE9B1A62C}"/>
    <cellStyle name="Comma 5 4 2 4 3 2" xfId="18408" xr:uid="{93DBCFEA-8A39-442B-92F8-C3C4D33F8B88}"/>
    <cellStyle name="Comma 5 4 2 4 4" xfId="12805" xr:uid="{CB7A9F64-EA6C-4600-B292-1C8433050C9D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3" xfId="16675" xr:uid="{3F23AB2B-D732-4706-A687-F34A333809F4}"/>
    <cellStyle name="Comma 5 4 2 5 3" xfId="8261" xr:uid="{D2DA41B9-18FB-4AAF-A1AF-9F28201CDB0B}"/>
    <cellStyle name="Comma 5 4 2 5 3 2" xfId="19489" xr:uid="{969F03A2-1BAA-4BC7-9480-6857C7F22279}"/>
    <cellStyle name="Comma 5 4 2 5 4" xfId="13886" xr:uid="{5A2AAA7A-0267-448A-B008-A3C3133D6039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3" xfId="14514" xr:uid="{4CA3027D-0A09-484A-9978-CED4BE793BBE}"/>
    <cellStyle name="Comma 5 4 2 6 3" xfId="6100" xr:uid="{FCCA4CA4-FBA9-4885-9FED-797A8C643E9E}"/>
    <cellStyle name="Comma 5 4 2 6 3 2" xfId="17328" xr:uid="{BC13C234-47DD-4365-8E0F-355157F1783E}"/>
    <cellStyle name="Comma 5 4 2 6 4" xfId="11725" xr:uid="{AA24A5BA-5DE3-4A38-BB62-2A10BB121078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3" xfId="14238" xr:uid="{507C75F5-02B4-4091-BD02-0BE863943484}"/>
    <cellStyle name="Comma 5 4 2 8" xfId="5825" xr:uid="{9C52C7C2-3EAE-4B1B-BC93-BC95819FCFD6}"/>
    <cellStyle name="Comma 5 4 2 8 2" xfId="17053" xr:uid="{E6B4D82C-34FE-459E-994E-4F9551D33F94}"/>
    <cellStyle name="Comma 5 4 2 9" xfId="11449" xr:uid="{B45C0EEB-AB8E-4F1C-B188-9F51A77E3F88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3" xfId="16273" xr:uid="{D51A468F-B11D-4C2E-A496-8829B1A77D38}"/>
    <cellStyle name="Comma 5 4 3 2 2 3" xfId="7859" xr:uid="{AE97A207-546E-49D9-8BA6-6ABCC5B7E7DC}"/>
    <cellStyle name="Comma 5 4 3 2 2 3 2" xfId="19087" xr:uid="{E464F7C2-298F-4C7F-81E8-DDBBF4E2640A}"/>
    <cellStyle name="Comma 5 4 3 2 2 4" xfId="13484" xr:uid="{C80EABB0-A6A5-4E5C-A564-A85F615BD5AE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3" xfId="15193" xr:uid="{A0082626-3FA9-474D-81D7-E5D90907A6A5}"/>
    <cellStyle name="Comma 5 4 3 2 4" xfId="6779" xr:uid="{5EB2A03A-67D0-47BC-AFE2-497902724E8B}"/>
    <cellStyle name="Comma 5 4 3 2 4 2" xfId="18007" xr:uid="{F89CEBA7-5F20-4E08-9625-EEA54087506A}"/>
    <cellStyle name="Comma 5 4 3 2 5" xfId="12404" xr:uid="{3A423942-4B29-417B-BAED-C1EFE1F6EEF1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3" xfId="15735" xr:uid="{BAF004C4-AEEB-4C33-96C5-A93688D4AB28}"/>
    <cellStyle name="Comma 5 4 3 3 3" xfId="7321" xr:uid="{2672D450-DB9A-46B0-ACDB-B0CE1A97E24E}"/>
    <cellStyle name="Comma 5 4 3 3 3 2" xfId="18549" xr:uid="{62D46E34-C865-4E6A-A5BD-F92C46D3320A}"/>
    <cellStyle name="Comma 5 4 3 3 4" xfId="12946" xr:uid="{950B1474-156E-494D-8DCB-6914B963946E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3" xfId="14655" xr:uid="{92742DA0-FA91-4242-84A0-4CD6075659E6}"/>
    <cellStyle name="Comma 5 4 3 5" xfId="6241" xr:uid="{79EEB4EE-E6EE-4C2C-9BDC-F9971FCF3B02}"/>
    <cellStyle name="Comma 5 4 3 5 2" xfId="17469" xr:uid="{1B0D9A73-81A4-4502-AE5B-8A5289A1577F}"/>
    <cellStyle name="Comma 5 4 3 6" xfId="11866" xr:uid="{B95EA3DB-068F-4FF5-8879-8D54496B5D08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3" xfId="16006" xr:uid="{DDB2180C-71E5-4729-8AD9-495B22EFC89A}"/>
    <cellStyle name="Comma 5 4 4 2 3" xfId="7592" xr:uid="{00D522E6-5F69-45F2-B9CF-8DDFC34DD273}"/>
    <cellStyle name="Comma 5 4 4 2 3 2" xfId="18820" xr:uid="{F155A118-5BC3-4A03-AEF1-84D47EA21D29}"/>
    <cellStyle name="Comma 5 4 4 2 4" xfId="13217" xr:uid="{06618832-0C3F-49CC-89A2-22F28BB7BBBF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3" xfId="14926" xr:uid="{CCD6B0D0-430D-49A3-9EBB-57EADF391DE3}"/>
    <cellStyle name="Comma 5 4 4 4" xfId="6512" xr:uid="{B7E081AD-A5A3-4D7B-BF3A-7F1FD228142C}"/>
    <cellStyle name="Comma 5 4 4 4 2" xfId="17740" xr:uid="{1B0F0D14-AD30-41D7-9472-D54E4B43826E}"/>
    <cellStyle name="Comma 5 4 4 5" xfId="12137" xr:uid="{8D3A9AA8-375C-492E-BFF7-D2C3C14F171E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3" xfId="15468" xr:uid="{51DB7EA7-AB04-4CFD-8196-DE10C648491C}"/>
    <cellStyle name="Comma 5 4 5 3" xfId="7054" xr:uid="{6E425AED-205F-4EAF-8524-E0210F60CC34}"/>
    <cellStyle name="Comma 5 4 5 3 2" xfId="18282" xr:uid="{A716DBA8-B5C9-4E99-912E-7A94BFE645E7}"/>
    <cellStyle name="Comma 5 4 5 4" xfId="12679" xr:uid="{39F5815F-6DB2-411D-9A78-1640C7EE96FC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3" xfId="16549" xr:uid="{DCF118E2-AE44-44A6-88F7-B0BD4BF670C2}"/>
    <cellStyle name="Comma 5 4 6 3" xfId="8135" xr:uid="{19B57DE9-D94C-4155-A7E0-0F880C840473}"/>
    <cellStyle name="Comma 5 4 6 3 2" xfId="19363" xr:uid="{5A0C3200-219D-4ED9-B52B-51F2FDFB38C4}"/>
    <cellStyle name="Comma 5 4 6 4" xfId="13760" xr:uid="{8DDEEACE-9EB2-48A7-9EBA-98F89E322713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3" xfId="14388" xr:uid="{D5A065DE-6B1C-4923-8D37-6EB10C824475}"/>
    <cellStyle name="Comma 5 4 7 3" xfId="5974" xr:uid="{3D2668BF-6809-461E-814A-9385087DDDF7}"/>
    <cellStyle name="Comma 5 4 7 3 2" xfId="17202" xr:uid="{7A8BEF90-E30F-40DC-B7F5-ECBE9A259187}"/>
    <cellStyle name="Comma 5 4 7 4" xfId="11599" xr:uid="{414010EA-BD95-4EC3-995F-F7F98BEFB16D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3" xfId="14112" xr:uid="{283B113C-39FA-49AB-A2F2-6EB5597298D2}"/>
    <cellStyle name="Comma 5 4 9" xfId="5699" xr:uid="{CCA37364-D1CA-48F0-A666-F82056C9A609}"/>
    <cellStyle name="Comma 5 4 9 2" xfId="16927" xr:uid="{0AF8EE64-3FCB-4FEF-9A5D-B76834F6419C}"/>
    <cellStyle name="Comma 5 5" xfId="153" xr:uid="{00000000-0005-0000-0000-00007A070000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3" xfId="16335" xr:uid="{E0155104-B564-46F9-B0E4-8D62BF874829}"/>
    <cellStyle name="Comma 5 5 2 2 2 3" xfId="7921" xr:uid="{321018BA-20DD-4FEC-A4F9-AEDC5E19C038}"/>
    <cellStyle name="Comma 5 5 2 2 2 3 2" xfId="19149" xr:uid="{45E42BBA-EAA9-4D2C-8905-60ACCEF3E716}"/>
    <cellStyle name="Comma 5 5 2 2 2 4" xfId="13546" xr:uid="{D4E6FBC2-5A02-4519-B2F7-229C1AACA8AD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3" xfId="15255" xr:uid="{C2609821-D5CC-46FB-B080-5E412D72C327}"/>
    <cellStyle name="Comma 5 5 2 2 4" xfId="6841" xr:uid="{3B10CDD9-B45F-4E85-8483-31982C3B2E33}"/>
    <cellStyle name="Comma 5 5 2 2 4 2" xfId="18069" xr:uid="{6990C903-3026-4F68-9618-A701D67C8249}"/>
    <cellStyle name="Comma 5 5 2 2 5" xfId="12466" xr:uid="{51B560FB-3615-4762-AFC3-F0812EB0A409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3" xfId="15797" xr:uid="{A1655A30-32EE-4C74-A795-F25B57E83686}"/>
    <cellStyle name="Comma 5 5 2 3 3" xfId="7383" xr:uid="{6EB892BC-B6DF-4B5F-8E8D-F9F85715D702}"/>
    <cellStyle name="Comma 5 5 2 3 3 2" xfId="18611" xr:uid="{4D8D41D8-50C8-492E-9C8A-82B26E09FCDC}"/>
    <cellStyle name="Comma 5 5 2 3 4" xfId="13008" xr:uid="{D32F7380-DD87-481A-8512-DB3F9584DA09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3" xfId="14717" xr:uid="{76FC81F6-4469-4974-B9F4-AC212D26B177}"/>
    <cellStyle name="Comma 5 5 2 5" xfId="6303" xr:uid="{2A084A03-C83F-485C-AB16-E15521B51509}"/>
    <cellStyle name="Comma 5 5 2 5 2" xfId="17531" xr:uid="{D2E95318-B637-4D1B-9D8F-5B961B0DF393}"/>
    <cellStyle name="Comma 5 5 2 6" xfId="11928" xr:uid="{877AB411-5C23-4091-8C76-F3FDE7DA0E86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3" xfId="16068" xr:uid="{6548F207-9DF5-4DC9-90C2-D51B593E0F8A}"/>
    <cellStyle name="Comma 5 5 3 2 3" xfId="7654" xr:uid="{D89EDD60-AE4C-4E8E-B822-B4619AC42604}"/>
    <cellStyle name="Comma 5 5 3 2 3 2" xfId="18882" xr:uid="{EFCF7CF2-4FF1-4EA3-BE51-42745665ED13}"/>
    <cellStyle name="Comma 5 5 3 2 4" xfId="13279" xr:uid="{9898AC3E-2143-4DC5-BB53-B50D0C61A1A5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3" xfId="14988" xr:uid="{56672723-C5FA-4A95-8F7B-90E2CA8E06B8}"/>
    <cellStyle name="Comma 5 5 3 4" xfId="6574" xr:uid="{03CB3070-7A08-4FFA-874D-0FC873BDD70B}"/>
    <cellStyle name="Comma 5 5 3 4 2" xfId="17802" xr:uid="{4D07CD48-0EB7-4A32-8EC5-7A75C0EC7D02}"/>
    <cellStyle name="Comma 5 5 3 5" xfId="12199" xr:uid="{E7CDEFD8-5F92-47EA-A72F-7DC5336840BB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3" xfId="15530" xr:uid="{20A16F11-2959-4407-A211-62E895083082}"/>
    <cellStyle name="Comma 5 5 4 3" xfId="7116" xr:uid="{B4D04C9A-517B-445E-B657-93C2A9777FB1}"/>
    <cellStyle name="Comma 5 5 4 3 2" xfId="18344" xr:uid="{2572AF2C-68DA-470E-83AD-F10EA10A1F60}"/>
    <cellStyle name="Comma 5 5 4 4" xfId="12741" xr:uid="{633DDED2-3F77-4CA6-BE3F-B74FC6B2FBC0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3" xfId="16611" xr:uid="{685B8016-176E-4977-9A80-816364250C6C}"/>
    <cellStyle name="Comma 5 5 5 3" xfId="8197" xr:uid="{E09804F1-1666-4348-BDFD-13E551C227C1}"/>
    <cellStyle name="Comma 5 5 5 3 2" xfId="19425" xr:uid="{8628CBE4-7D02-4D23-9CD0-DFA7CECD66CC}"/>
    <cellStyle name="Comma 5 5 5 4" xfId="13822" xr:uid="{F184F634-02DE-439C-BE5F-DF8B2BE0698F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3" xfId="14450" xr:uid="{3B0099CA-EC69-44A0-BF08-D07DEE95E3D0}"/>
    <cellStyle name="Comma 5 5 6 3" xfId="6036" xr:uid="{D4B4286B-126C-4A2C-96BA-67041C2A51F8}"/>
    <cellStyle name="Comma 5 5 6 3 2" xfId="17264" xr:uid="{E106B249-7CB8-4C3F-A6A5-E5B6AD0D2E47}"/>
    <cellStyle name="Comma 5 5 6 4" xfId="11661" xr:uid="{7A2AE591-CD41-47AE-893D-A4D3FBFAB715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3" xfId="14174" xr:uid="{70FAA3B3-509F-44D6-B52E-27AFF4F050C0}"/>
    <cellStyle name="Comma 5 5 8" xfId="5761" xr:uid="{C691C06D-D248-484C-87A3-05CF0F362C30}"/>
    <cellStyle name="Comma 5 5 8 2" xfId="16989" xr:uid="{B7BD1008-ABD9-4E7A-A118-F4B62901DDCA}"/>
    <cellStyle name="Comma 5 5 9" xfId="11385" xr:uid="{36DDE786-24B0-436F-94B7-0098E1FE3F80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3" xfId="16216" xr:uid="{22C4DF03-1E2E-4BE1-81F4-8BB1546C8452}"/>
    <cellStyle name="Comma 5 6 2 2 3" xfId="7802" xr:uid="{437AFB2D-E878-4AE7-9314-92F967D7AB54}"/>
    <cellStyle name="Comma 5 6 2 2 3 2" xfId="19030" xr:uid="{53CA48DC-303F-47B9-9B90-E811164885F9}"/>
    <cellStyle name="Comma 5 6 2 2 4" xfId="13427" xr:uid="{71682DBE-3FF2-437F-B067-018DCDE3A426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3" xfId="15136" xr:uid="{6FA6578C-8431-4366-81CA-1633FC6F9FEA}"/>
    <cellStyle name="Comma 5 6 2 4" xfId="6722" xr:uid="{5975A3FE-40B7-4AB9-9F30-D44868AD269F}"/>
    <cellStyle name="Comma 5 6 2 4 2" xfId="17950" xr:uid="{CC680280-5D1A-4F66-A82C-2742194A66C7}"/>
    <cellStyle name="Comma 5 6 2 5" xfId="12347" xr:uid="{D55BDDDA-A175-43AB-9DB4-8119BCB08340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3" xfId="15678" xr:uid="{F7755CE3-291C-4DC6-923E-6044DA0FE635}"/>
    <cellStyle name="Comma 5 6 3 3" xfId="7264" xr:uid="{950C8EA2-94BC-4296-94AD-0DDA70DBEDE7}"/>
    <cellStyle name="Comma 5 6 3 3 2" xfId="18492" xr:uid="{0D35DB11-B817-4CCB-AA8D-E06270FD602E}"/>
    <cellStyle name="Comma 5 6 3 4" xfId="12889" xr:uid="{836335B6-22F8-452C-A32E-37A5BF5E912D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3" xfId="14598" xr:uid="{2035EADC-F22B-4894-BB90-70E3BE43FBAF}"/>
    <cellStyle name="Comma 5 6 5" xfId="6184" xr:uid="{53773887-2844-46C2-8965-A66758A07F38}"/>
    <cellStyle name="Comma 5 6 5 2" xfId="17412" xr:uid="{6DB39A37-2D60-420B-82A7-F672F8DC1F29}"/>
    <cellStyle name="Comma 5 6 6" xfId="11809" xr:uid="{53F7A533-D630-41A5-928C-CF1B58EA888C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3" xfId="15949" xr:uid="{119F4211-068D-4B27-9B8B-2EB3113DA5F4}"/>
    <cellStyle name="Comma 5 7 2 3" xfId="7535" xr:uid="{6C2EC586-FC4F-4A97-ACA9-BC8A0F3C7DB0}"/>
    <cellStyle name="Comma 5 7 2 3 2" xfId="18763" xr:uid="{51F11245-B392-4B07-9176-E6B83C251BD9}"/>
    <cellStyle name="Comma 5 7 2 4" xfId="13160" xr:uid="{DFAC63AB-FE34-4B35-A82B-E42131CB3A44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3" xfId="14869" xr:uid="{1B218A3D-9308-4F72-BFA0-6A3B11265D09}"/>
    <cellStyle name="Comma 5 7 4" xfId="6455" xr:uid="{D4F101CD-DD7F-4A33-99D2-184C41681F3F}"/>
    <cellStyle name="Comma 5 7 4 2" xfId="17683" xr:uid="{CAB296FF-8B97-4E9A-805B-436B9DAF0E4E}"/>
    <cellStyle name="Comma 5 7 5" xfId="12080" xr:uid="{69E337B5-006F-42F9-B890-AE2FBB6D5581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3" xfId="15411" xr:uid="{3B47EF3E-DEC3-4301-BE77-9A15F8E1F8CC}"/>
    <cellStyle name="Comma 5 8 3" xfId="6997" xr:uid="{E55F3D7C-CBF0-4C11-A45E-96DE7410C1A4}"/>
    <cellStyle name="Comma 5 8 3 2" xfId="18225" xr:uid="{DA87D20A-3C2A-4B46-86C3-48D6BAB213C0}"/>
    <cellStyle name="Comma 5 8 4" xfId="12622" xr:uid="{149F00CB-363A-4820-99C8-74DDA52F3801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3" xfId="16492" xr:uid="{8EE73DA0-A4B9-452C-8AAC-A4619F6E32B0}"/>
    <cellStyle name="Comma 5 9 3" xfId="8078" xr:uid="{65507787-FF13-49FC-85D6-BDF63881FBA0}"/>
    <cellStyle name="Comma 5 9 3 2" xfId="19306" xr:uid="{050EB2FA-5E28-4465-BA2F-EFC19508AB09}"/>
    <cellStyle name="Comma 5 9 4" xfId="13703" xr:uid="{C5FF0EDA-963F-4F16-8719-149C29B4A24E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3" xfId="16762" xr:uid="{F07515B3-D85D-4F90-9353-693E639538AB}"/>
    <cellStyle name="Comma 50 3" xfId="8348" xr:uid="{9BB0491A-89F2-4BE0-98E3-78109E51E13D}"/>
    <cellStyle name="Comma 50 3 2" xfId="19576" xr:uid="{C682C620-F0BA-40E8-B33D-A4BDE2237334}"/>
    <cellStyle name="Comma 50 4" xfId="13973" xr:uid="{1952F26E-E2A5-4862-989D-3C3D5FE34AED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3" xfId="16763" xr:uid="{D146B69E-9850-4DF6-80BE-324CFB54F8B1}"/>
    <cellStyle name="Comma 51 3" xfId="8349" xr:uid="{056AF9D2-D58F-4ADE-939B-A1D28C7D2803}"/>
    <cellStyle name="Comma 51 3 2" xfId="19577" xr:uid="{AFBCD5F7-6F6C-4BA5-9153-7636C12BDA4C}"/>
    <cellStyle name="Comma 51 4" xfId="13974" xr:uid="{AFBFFE7E-5FF6-4FA8-826E-669FD10DA25D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3" xfId="16787" xr:uid="{17C8A7F7-7874-4A76-96BA-75C5A1587B5C}"/>
    <cellStyle name="Comma 52 2 2 3" xfId="8373" xr:uid="{12A855F1-6D3F-49F1-B174-748A8B6C7E4C}"/>
    <cellStyle name="Comma 52 2 2 3 2" xfId="19601" xr:uid="{B84374F4-B104-4005-929F-63797D6112B1}"/>
    <cellStyle name="Comma 52 2 2 4" xfId="13998" xr:uid="{DA211489-C5F0-426A-A80A-A4A5B6221BFA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3" xfId="16770" xr:uid="{B43513CB-897F-44A0-889C-CFDC0A8925FE}"/>
    <cellStyle name="Comma 52 2 4" xfId="8356" xr:uid="{0940BF8E-57FE-4EDD-8912-EA87DD4BE0BB}"/>
    <cellStyle name="Comma 52 2 4 2" xfId="19584" xr:uid="{BD39723E-DBFB-456C-88C1-36F1C518C948}"/>
    <cellStyle name="Comma 52 2 5" xfId="13981" xr:uid="{F300AD71-548F-4C24-8A57-0F2C2CDA5A37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3" xfId="16767" xr:uid="{25EA0228-D6D0-4C12-A08E-8C8F4DA246D2}"/>
    <cellStyle name="Comma 52 4" xfId="8353" xr:uid="{F86E9C63-584F-4B78-824D-25AA8CC5134F}"/>
    <cellStyle name="Comma 52 4 2" xfId="19581" xr:uid="{7741F234-6EDB-4783-A633-01FEA8454671}"/>
    <cellStyle name="Comma 52 5" xfId="13978" xr:uid="{24CF4A33-7687-4C97-982C-D86FEA64DEDD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3" xfId="16766" xr:uid="{E05B5AA5-0B93-4E64-A11A-78D7D759CF27}"/>
    <cellStyle name="Comma 53 3" xfId="8352" xr:uid="{EC5A1478-8163-4B7C-87AC-AAC55B065908}"/>
    <cellStyle name="Comma 53 3 2" xfId="19580" xr:uid="{32D3835A-8EC7-4286-B970-91C9656AC5D3}"/>
    <cellStyle name="Comma 53 4" xfId="13977" xr:uid="{9FFC1853-0290-4364-8971-79046A9CDDB2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3" xfId="16768" xr:uid="{05CE0582-0AAE-4B4E-9B80-2BFFE61232A7}"/>
    <cellStyle name="Comma 54 3" xfId="8354" xr:uid="{7160EB72-C485-45B6-BFDE-45F3F7CB0E41}"/>
    <cellStyle name="Comma 54 3 2" xfId="19582" xr:uid="{AEE90A69-03E4-4C27-8282-043DE92FDB4D}"/>
    <cellStyle name="Comma 54 4" xfId="13979" xr:uid="{481C70C6-5527-4896-9315-281608979C81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3" xfId="16769" xr:uid="{D93755BE-C583-49BA-A575-B98D42050DB0}"/>
    <cellStyle name="Comma 55 3" xfId="8355" xr:uid="{260F98A0-9F9F-46E5-8633-CCB70E8E4C20}"/>
    <cellStyle name="Comma 55 3 2" xfId="19583" xr:uid="{81D50D68-951F-443F-BA80-27611DD59217}"/>
    <cellStyle name="Comma 55 4" xfId="13980" xr:uid="{A6499172-6FF6-43C7-8887-D7F6F920F5D7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3" xfId="16778" xr:uid="{7CCAF670-4EAB-4E5E-B311-AE5C97198FE6}"/>
    <cellStyle name="Comma 56 3" xfId="8364" xr:uid="{B5E2A0A1-B783-45E2-BF06-9CCEC343DFCD}"/>
    <cellStyle name="Comma 56 3 2" xfId="19592" xr:uid="{81358713-5D8F-465E-8A50-12F09DF06EC7}"/>
    <cellStyle name="Comma 56 4" xfId="13989" xr:uid="{26DE7A54-D15B-4504-A96A-F5928D95E377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3" xfId="16772" xr:uid="{B899602E-FAD6-4455-8242-2676D98D0F19}"/>
    <cellStyle name="Comma 57 3" xfId="8358" xr:uid="{DB43133A-C1D7-4995-881F-C717DB1EDA3A}"/>
    <cellStyle name="Comma 57 3 2" xfId="19586" xr:uid="{5C243619-CD7F-4A63-9AF0-4DCB1C6A0CE9}"/>
    <cellStyle name="Comma 57 4" xfId="13983" xr:uid="{BF03B458-B8CD-45CC-AC83-647251C2286C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3" xfId="16773" xr:uid="{4F19A0AC-0F3C-4C11-94FD-EA1B171D2CA8}"/>
    <cellStyle name="Comma 58 3" xfId="8359" xr:uid="{A9484931-CC4B-48BD-BD14-FC647DFC8517}"/>
    <cellStyle name="Comma 58 3 2" xfId="19587" xr:uid="{92B22905-2481-4065-B6CD-62C44E194011}"/>
    <cellStyle name="Comma 58 4" xfId="13984" xr:uid="{F2EBDEED-8E11-4416-8F34-8AB9448596CA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3" xfId="16774" xr:uid="{8E8F014A-BBAA-4053-B834-953A6EF1F38A}"/>
    <cellStyle name="Comma 59 3" xfId="8360" xr:uid="{EC28A53E-1C5F-4177-9BB9-4519C7A1F611}"/>
    <cellStyle name="Comma 59 3 2" xfId="19588" xr:uid="{5B8409CF-3CCF-4765-B2EF-AAC01ED2B89E}"/>
    <cellStyle name="Comma 59 4" xfId="13985" xr:uid="{4D23ACF2-0FF5-48B8-9F12-AC20B3830F37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3" xfId="14332" xr:uid="{9DFC2BA9-426B-45B4-A6D8-EC13E1077677}"/>
    <cellStyle name="Comma 6 10 3" xfId="5918" xr:uid="{59944743-0FDF-4F4A-94D8-9EAD1EB3D273}"/>
    <cellStyle name="Comma 6 10 3 2" xfId="17146" xr:uid="{0DA71574-64DC-4030-976C-1F3DE5584305}"/>
    <cellStyle name="Comma 6 10 4" xfId="11543" xr:uid="{1235743C-B1A0-4AC5-BDC2-5682440A3B8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3" xfId="14056" xr:uid="{C1CFD793-5FC4-4146-BB12-40FB0C31D7C5}"/>
    <cellStyle name="Comma 6 12" xfId="5643" xr:uid="{CF1B8A82-F0D7-434E-8D84-6D2FB6AE0909}"/>
    <cellStyle name="Comma 6 12 2" xfId="16871" xr:uid="{57A0040C-6809-45DD-97E5-EE1ACBB04F5A}"/>
    <cellStyle name="Comma 6 13" xfId="11267" xr:uid="{805F2B63-E577-4D04-9F42-5D70554E49CC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3" xfId="14069" xr:uid="{F797F673-9E73-43F6-83AD-8A6DD04460C3}"/>
    <cellStyle name="Comma 6 2 11" xfId="5656" xr:uid="{07925B13-6664-4329-9DCE-66D5A62FA35E}"/>
    <cellStyle name="Comma 6 2 11 2" xfId="16884" xr:uid="{862DB488-AE90-477C-8441-6DCE1EF47837}"/>
    <cellStyle name="Comma 6 2 12" xfId="11280" xr:uid="{A2FA468E-556A-437E-A958-DC40D617409C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1" xfId="11309" xr:uid="{B67A846E-C85E-4BA5-89E8-FCACB04B7BDC}"/>
    <cellStyle name="Comma 6 2 2 2" xfId="139" xr:uid="{00000000-0005-0000-0000-00009C070000}"/>
    <cellStyle name="Comma 6 2 2 2 10" xfId="11371" xr:uid="{2CE63876-C2F8-4E58-9EF9-100FE829D91B}"/>
    <cellStyle name="Comma 6 2 2 2 2" xfId="265" xr:uid="{00000000-0005-0000-0000-00009D070000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3" xfId="16447" xr:uid="{E900ADD3-6C30-42F5-87C2-DFF119A1E912}"/>
    <cellStyle name="Comma 6 2 2 2 2 2 2 2 3" xfId="8033" xr:uid="{E4663247-A44D-4DBF-AFB9-54D6290E3E5F}"/>
    <cellStyle name="Comma 6 2 2 2 2 2 2 2 3 2" xfId="19261" xr:uid="{F65E4870-D382-4E96-9982-EE59B971415D}"/>
    <cellStyle name="Comma 6 2 2 2 2 2 2 2 4" xfId="13658" xr:uid="{7A82FE56-A91C-4E94-AFF8-531DDA98B683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3" xfId="15367" xr:uid="{FA02E7BA-629B-4AE1-9D5D-C89EBE3E5C92}"/>
    <cellStyle name="Comma 6 2 2 2 2 2 2 4" xfId="6953" xr:uid="{3CE836D2-FA8B-4A23-A012-91B20F87163A}"/>
    <cellStyle name="Comma 6 2 2 2 2 2 2 4 2" xfId="18181" xr:uid="{D1F67619-AA83-4518-8FA4-EAD8C94B3FC4}"/>
    <cellStyle name="Comma 6 2 2 2 2 2 2 5" xfId="12578" xr:uid="{4370BD21-7A06-4258-A0F1-F74DD9460933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3" xfId="15909" xr:uid="{66379046-654D-4145-ABF4-0522539A41DB}"/>
    <cellStyle name="Comma 6 2 2 2 2 2 3 3" xfId="7495" xr:uid="{AC049A66-A7E6-4D1F-8379-94EEC9621CB9}"/>
    <cellStyle name="Comma 6 2 2 2 2 2 3 3 2" xfId="18723" xr:uid="{3BF2371F-5DD9-4B39-990D-DF66F9205D98}"/>
    <cellStyle name="Comma 6 2 2 2 2 2 3 4" xfId="13120" xr:uid="{54A5A05B-AB01-4244-8CCA-93B75749476E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3" xfId="14829" xr:uid="{CEE0C5B3-6E04-451D-A459-EA1A18731853}"/>
    <cellStyle name="Comma 6 2 2 2 2 2 5" xfId="6415" xr:uid="{E304583D-C075-4529-AB03-C6F6B79C51F9}"/>
    <cellStyle name="Comma 6 2 2 2 2 2 5 2" xfId="17643" xr:uid="{26DDB5A9-BA5E-4BC0-BA44-60F9895E6093}"/>
    <cellStyle name="Comma 6 2 2 2 2 2 6" xfId="12040" xr:uid="{509994D3-FC07-46D2-BBBC-647543C3C3CB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3" xfId="16180" xr:uid="{3D619F8F-4133-48C8-8087-D65EBF0EC0BC}"/>
    <cellStyle name="Comma 6 2 2 2 2 3 2 3" xfId="7766" xr:uid="{34690AEC-5606-4C6E-B0CF-6DCF6C0B3DF3}"/>
    <cellStyle name="Comma 6 2 2 2 2 3 2 3 2" xfId="18994" xr:uid="{08068BD9-EB29-46CF-AD46-426D0B2C81FA}"/>
    <cellStyle name="Comma 6 2 2 2 2 3 2 4" xfId="13391" xr:uid="{90A08947-9453-4D69-98B2-E2F6235203FD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3" xfId="15100" xr:uid="{18CB3FDE-FE98-4A2E-8D6C-9FBCFE67A4EE}"/>
    <cellStyle name="Comma 6 2 2 2 2 3 4" xfId="6686" xr:uid="{FD829B44-58C5-4860-B8AC-AF962AEBA595}"/>
    <cellStyle name="Comma 6 2 2 2 2 3 4 2" xfId="17914" xr:uid="{83185CE8-CF72-43ED-99EA-177EF63B3714}"/>
    <cellStyle name="Comma 6 2 2 2 2 3 5" xfId="12311" xr:uid="{600E6054-9679-4526-B607-CFF5DCC1E216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3" xfId="15642" xr:uid="{5012156C-9D62-4DF1-A1A2-E10FD67BB31C}"/>
    <cellStyle name="Comma 6 2 2 2 2 4 3" xfId="7228" xr:uid="{34387427-2978-4768-8503-9FA30D265514}"/>
    <cellStyle name="Comma 6 2 2 2 2 4 3 2" xfId="18456" xr:uid="{0FB0C6C1-4955-4792-AD19-13B6C89DF345}"/>
    <cellStyle name="Comma 6 2 2 2 2 4 4" xfId="12853" xr:uid="{9B0E1BDA-B79B-4390-B594-A4581F523E60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3" xfId="16723" xr:uid="{6A9E5B5A-C113-46B5-96E1-A89337A538A9}"/>
    <cellStyle name="Comma 6 2 2 2 2 5 3" xfId="8309" xr:uid="{1DC9AC32-A209-4187-A1FE-62A508D809D3}"/>
    <cellStyle name="Comma 6 2 2 2 2 5 3 2" xfId="19537" xr:uid="{AC536447-F48F-4387-968E-ADC8D7B621B8}"/>
    <cellStyle name="Comma 6 2 2 2 2 5 4" xfId="13934" xr:uid="{E81C8D60-79D9-4D64-8430-782CE15435A1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3" xfId="14562" xr:uid="{3FA8CB60-7593-4935-B155-16D197033857}"/>
    <cellStyle name="Comma 6 2 2 2 2 6 3" xfId="6148" xr:uid="{9D3A3F01-0964-4B44-B9F1-72B8C29DC0B5}"/>
    <cellStyle name="Comma 6 2 2 2 2 6 3 2" xfId="17376" xr:uid="{32787472-7ACC-4303-BE0C-52D55E64AE39}"/>
    <cellStyle name="Comma 6 2 2 2 2 6 4" xfId="11773" xr:uid="{D9586537-1105-4C4E-9F1D-A0C970BFA8D8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3" xfId="14286" xr:uid="{12E16547-E041-41A9-9876-0D501E149ADC}"/>
    <cellStyle name="Comma 6 2 2 2 2 8" xfId="5873" xr:uid="{96893890-9A82-4FA5-96F5-2C244999D891}"/>
    <cellStyle name="Comma 6 2 2 2 2 8 2" xfId="17101" xr:uid="{AAEE6FD3-702D-4DAC-BF40-5D57FD3F103B}"/>
    <cellStyle name="Comma 6 2 2 2 2 9" xfId="11497" xr:uid="{00907F8C-509A-4FED-9746-3B557F058CA1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3" xfId="16321" xr:uid="{60EBB09D-D5C4-4AA8-8F8D-9C5BA6359CDD}"/>
    <cellStyle name="Comma 6 2 2 2 3 2 2 3" xfId="7907" xr:uid="{6D7DB7F9-45BD-4A4D-849C-7FE8ED999549}"/>
    <cellStyle name="Comma 6 2 2 2 3 2 2 3 2" xfId="19135" xr:uid="{097B7806-733F-4EED-B058-AFEC7C621F58}"/>
    <cellStyle name="Comma 6 2 2 2 3 2 2 4" xfId="13532" xr:uid="{B90AFDD9-2149-422A-8B5C-756EC21CC5D2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3" xfId="15241" xr:uid="{8ADE5AE5-ADCC-4854-B01C-80E33E552CF0}"/>
    <cellStyle name="Comma 6 2 2 2 3 2 4" xfId="6827" xr:uid="{95A35D52-3E37-4DE6-834A-1035499A0F1E}"/>
    <cellStyle name="Comma 6 2 2 2 3 2 4 2" xfId="18055" xr:uid="{F6A4F7DA-32CC-4368-A186-F0EF14445D34}"/>
    <cellStyle name="Comma 6 2 2 2 3 2 5" xfId="12452" xr:uid="{21CA9C78-381C-4081-9BDB-2B55034D0D3C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3" xfId="15783" xr:uid="{3A5050E2-01A6-49FC-89DB-C1813B33E81C}"/>
    <cellStyle name="Comma 6 2 2 2 3 3 3" xfId="7369" xr:uid="{CC45BE1C-F15A-4E15-BB06-1902F34E82A0}"/>
    <cellStyle name="Comma 6 2 2 2 3 3 3 2" xfId="18597" xr:uid="{A2D3384F-DC4C-44C0-9187-249B6F9EE754}"/>
    <cellStyle name="Comma 6 2 2 2 3 3 4" xfId="12994" xr:uid="{7E2AAED4-4A7B-4AB1-BBC8-87E8F4D9DA17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3" xfId="14703" xr:uid="{93FD23C5-191D-4151-9DBB-CD5F2C63BFCC}"/>
    <cellStyle name="Comma 6 2 2 2 3 5" xfId="6289" xr:uid="{365C453C-C794-4925-91F2-9A932D17F183}"/>
    <cellStyle name="Comma 6 2 2 2 3 5 2" xfId="17517" xr:uid="{72308832-72B0-4AC3-8462-AF72977D1A80}"/>
    <cellStyle name="Comma 6 2 2 2 3 6" xfId="11914" xr:uid="{DE081E72-2F7D-46E2-A1D7-CC9DC3D9A05A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3" xfId="16054" xr:uid="{0243F932-1633-4878-95DD-092138054188}"/>
    <cellStyle name="Comma 6 2 2 2 4 2 3" xfId="7640" xr:uid="{9B331FDA-D3CC-411E-A3C2-79C0BEA26FBF}"/>
    <cellStyle name="Comma 6 2 2 2 4 2 3 2" xfId="18868" xr:uid="{94A4843D-442F-4049-A6F3-1DF5760C6C32}"/>
    <cellStyle name="Comma 6 2 2 2 4 2 4" xfId="13265" xr:uid="{8BA6C6E9-9BEC-41C8-AC60-D1AE2DA5E8CB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3" xfId="14974" xr:uid="{7E528A6B-AB37-4E78-83A0-990B863A1176}"/>
    <cellStyle name="Comma 6 2 2 2 4 4" xfId="6560" xr:uid="{BDC99B9C-2EC7-476F-97D5-98B4DC439658}"/>
    <cellStyle name="Comma 6 2 2 2 4 4 2" xfId="17788" xr:uid="{E5DAE28E-B66A-4B62-8411-111D3A651281}"/>
    <cellStyle name="Comma 6 2 2 2 4 5" xfId="12185" xr:uid="{FA635C11-B28E-4F15-87B2-2485B36C4BFD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3" xfId="15516" xr:uid="{27E6AB01-E35D-4397-B259-16CE39895EA8}"/>
    <cellStyle name="Comma 6 2 2 2 5 3" xfId="7102" xr:uid="{DB76CF89-E4C8-40FA-AA75-C4C0862F1A66}"/>
    <cellStyle name="Comma 6 2 2 2 5 3 2" xfId="18330" xr:uid="{5ED65270-C69D-46D8-B613-352C40D5FA76}"/>
    <cellStyle name="Comma 6 2 2 2 5 4" xfId="12727" xr:uid="{C47B6FC4-029F-46E6-BB81-6C112DDD1BCC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3" xfId="16597" xr:uid="{C07CD217-5F24-4D65-A497-02A0ECF5357B}"/>
    <cellStyle name="Comma 6 2 2 2 6 3" xfId="8183" xr:uid="{AD4323C0-3497-486C-BB39-1C627B583CDE}"/>
    <cellStyle name="Comma 6 2 2 2 6 3 2" xfId="19411" xr:uid="{DF208921-F13F-4327-8D11-E60FDBA3A415}"/>
    <cellStyle name="Comma 6 2 2 2 6 4" xfId="13808" xr:uid="{02A1CD35-2B92-493F-BF5F-DE97D7C56318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3" xfId="14436" xr:uid="{21B1860C-0262-4850-8922-C6FEDB7599F1}"/>
    <cellStyle name="Comma 6 2 2 2 7 3" xfId="6022" xr:uid="{14F41DF2-A742-41BE-89FB-605C000B40D8}"/>
    <cellStyle name="Comma 6 2 2 2 7 3 2" xfId="17250" xr:uid="{5A4D6464-CACE-43B6-820D-00E4E1860ECF}"/>
    <cellStyle name="Comma 6 2 2 2 7 4" xfId="11647" xr:uid="{1178CA37-D9B8-46A9-A616-6250AEED1490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3" xfId="14160" xr:uid="{AE3DC431-B333-40AC-80EC-247CD96EBF9E}"/>
    <cellStyle name="Comma 6 2 2 2 9" xfId="5747" xr:uid="{409110F4-D6C2-4B0E-873A-430ABE76B482}"/>
    <cellStyle name="Comma 6 2 2 2 9 2" xfId="16975" xr:uid="{1BA5941B-6CAF-40E1-9DCD-57268FD87782}"/>
    <cellStyle name="Comma 6 2 2 3" xfId="201" xr:uid="{00000000-0005-0000-0000-0000B0070000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3" xfId="16383" xr:uid="{4A3036DB-66CC-4679-A58E-988AB99D8DCC}"/>
    <cellStyle name="Comma 6 2 2 3 2 2 2 3" xfId="7969" xr:uid="{BBB38BFE-812E-41B5-B81A-A7B338A64E08}"/>
    <cellStyle name="Comma 6 2 2 3 2 2 2 3 2" xfId="19197" xr:uid="{E6E3F767-BBC9-46BC-BF8C-03F514844DAD}"/>
    <cellStyle name="Comma 6 2 2 3 2 2 2 4" xfId="13594" xr:uid="{0239E546-B25B-4E30-9FE7-941F7D2B1A55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3" xfId="15303" xr:uid="{AFBBAE94-2D70-4A9D-A804-2B997250366C}"/>
    <cellStyle name="Comma 6 2 2 3 2 2 4" xfId="6889" xr:uid="{1238BCB7-A4C3-49B3-A129-3242B3EE5E8F}"/>
    <cellStyle name="Comma 6 2 2 3 2 2 4 2" xfId="18117" xr:uid="{C2FE6A71-639A-4D89-AB27-21361108DCD0}"/>
    <cellStyle name="Comma 6 2 2 3 2 2 5" xfId="12514" xr:uid="{ABD7C806-919A-4A93-ACB7-2AF4B015885A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3" xfId="15845" xr:uid="{806148AC-9045-466E-A005-AD88ADBBA165}"/>
    <cellStyle name="Comma 6 2 2 3 2 3 3" xfId="7431" xr:uid="{0360D988-EDC1-4622-93D7-9F41DFB36199}"/>
    <cellStyle name="Comma 6 2 2 3 2 3 3 2" xfId="18659" xr:uid="{17A992C5-38C3-4BFA-8FAB-42FD0779EC3D}"/>
    <cellStyle name="Comma 6 2 2 3 2 3 4" xfId="13056" xr:uid="{226ACD8D-8A5D-4192-AD68-BC2638CB6909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3" xfId="14765" xr:uid="{7DD030B1-8E22-4B00-A413-F6768F2F8B90}"/>
    <cellStyle name="Comma 6 2 2 3 2 5" xfId="6351" xr:uid="{FAB6E1C4-1750-4A04-AACF-DF4C90180D22}"/>
    <cellStyle name="Comma 6 2 2 3 2 5 2" xfId="17579" xr:uid="{39BB220B-DCF8-468F-8C09-B0D3CEC0737E}"/>
    <cellStyle name="Comma 6 2 2 3 2 6" xfId="11976" xr:uid="{2134322C-8B2B-433D-B50C-1F1C9CF4E75A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3" xfId="16116" xr:uid="{5A4C0858-7C4D-430E-8DD5-36F4ED300D06}"/>
    <cellStyle name="Comma 6 2 2 3 3 2 3" xfId="7702" xr:uid="{378264AC-ABA6-4994-8AA3-EE7984451316}"/>
    <cellStyle name="Comma 6 2 2 3 3 2 3 2" xfId="18930" xr:uid="{5A718006-F6B1-41DE-913D-F92C2C13D369}"/>
    <cellStyle name="Comma 6 2 2 3 3 2 4" xfId="13327" xr:uid="{F8F7FB34-6F51-44A9-9139-42A6EF693388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3" xfId="15036" xr:uid="{1DD3505D-43A5-42F8-A609-6C08D591F953}"/>
    <cellStyle name="Comma 6 2 2 3 3 4" xfId="6622" xr:uid="{4528F437-7268-42C3-B12C-A03BB33BBC72}"/>
    <cellStyle name="Comma 6 2 2 3 3 4 2" xfId="17850" xr:uid="{546AD57E-BDCB-4D8D-8573-B6A50D3D6907}"/>
    <cellStyle name="Comma 6 2 2 3 3 5" xfId="12247" xr:uid="{8B6924DF-F45C-41B2-9113-B4CFF41B1AC1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3" xfId="15578" xr:uid="{D21F2EE3-F48B-4EF4-BA5A-E44CBBDDD46D}"/>
    <cellStyle name="Comma 6 2 2 3 4 3" xfId="7164" xr:uid="{BA43B39A-4C9B-4A55-8C46-F991643A2D79}"/>
    <cellStyle name="Comma 6 2 2 3 4 3 2" xfId="18392" xr:uid="{E04BFB71-A27F-4F14-B94F-600EE236D3F4}"/>
    <cellStyle name="Comma 6 2 2 3 4 4" xfId="12789" xr:uid="{A9772AF9-544F-4C2B-8737-409A29FFE6CA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3" xfId="16659" xr:uid="{700179DC-41B2-46CB-B26D-0C255C04F3DF}"/>
    <cellStyle name="Comma 6 2 2 3 5 3" xfId="8245" xr:uid="{12491C23-5596-433F-A68F-57E48FCAEBA4}"/>
    <cellStyle name="Comma 6 2 2 3 5 3 2" xfId="19473" xr:uid="{FEAB7F00-55CF-4C7F-85E7-6CF4101FB5C7}"/>
    <cellStyle name="Comma 6 2 2 3 5 4" xfId="13870" xr:uid="{326809E9-3F58-4D03-96D4-E62274CAEA9B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3" xfId="14498" xr:uid="{0A7FA1C1-F3A6-425A-9876-E48D363B48E9}"/>
    <cellStyle name="Comma 6 2 2 3 6 3" xfId="6084" xr:uid="{4CC5B3E2-E20F-4354-84C4-0BA4FA234D05}"/>
    <cellStyle name="Comma 6 2 2 3 6 3 2" xfId="17312" xr:uid="{13873BBC-41E3-47C8-BF38-F55517366084}"/>
    <cellStyle name="Comma 6 2 2 3 6 4" xfId="11709" xr:uid="{EE1C117A-BF0E-47CC-A549-1DEE53A201CF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3" xfId="14222" xr:uid="{3B96B2A9-5494-4176-8AD0-7D233403FC96}"/>
    <cellStyle name="Comma 6 2 2 3 8" xfId="5809" xr:uid="{23E39389-99A9-4604-92BC-F5DB1159F3FF}"/>
    <cellStyle name="Comma 6 2 2 3 8 2" xfId="17037" xr:uid="{41EF6EA9-4B0A-49D2-A585-27358DBF7EAF}"/>
    <cellStyle name="Comma 6 2 2 3 9" xfId="11433" xr:uid="{467101E1-6E15-4721-A9DD-34299BA2637B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3" xfId="16259" xr:uid="{6194C4A4-D9C1-4A7D-A56D-CFF5CBE39A56}"/>
    <cellStyle name="Comma 6 2 2 4 2 2 3" xfId="7845" xr:uid="{F979DBA1-BB31-4D8A-A98D-BFA22F31C347}"/>
    <cellStyle name="Comma 6 2 2 4 2 2 3 2" xfId="19073" xr:uid="{65385471-1B66-4D7E-B156-D3CEC23F3A9E}"/>
    <cellStyle name="Comma 6 2 2 4 2 2 4" xfId="13470" xr:uid="{1C3C7DAB-0F23-48BC-8B8B-BAC27E19D1D6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3" xfId="15179" xr:uid="{A9549782-5D64-4444-8220-230EF80A6E5D}"/>
    <cellStyle name="Comma 6 2 2 4 2 4" xfId="6765" xr:uid="{9D845166-9F8F-4BDB-8BC0-054A7F98ECDB}"/>
    <cellStyle name="Comma 6 2 2 4 2 4 2" xfId="17993" xr:uid="{38A95043-C719-4934-BD9A-B792673FFE84}"/>
    <cellStyle name="Comma 6 2 2 4 2 5" xfId="12390" xr:uid="{CB4887C4-F447-438D-BCEC-2CDFDC5246A5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3" xfId="15721" xr:uid="{D7333732-936B-47F4-986F-B59259C405A1}"/>
    <cellStyle name="Comma 6 2 2 4 3 3" xfId="7307" xr:uid="{2AD68A9E-2164-4FEB-BE9E-8DD960C3C0B5}"/>
    <cellStyle name="Comma 6 2 2 4 3 3 2" xfId="18535" xr:uid="{251C38D6-3BD9-4159-B923-BAB131A8C668}"/>
    <cellStyle name="Comma 6 2 2 4 3 4" xfId="12932" xr:uid="{092AA5DA-A3BA-4143-8960-AC8850A8437C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3" xfId="14641" xr:uid="{30574A96-D084-4A1A-A52D-5330FDD3BAE1}"/>
    <cellStyle name="Comma 6 2 2 4 5" xfId="6227" xr:uid="{7933C08A-08D5-409C-9709-143944D37668}"/>
    <cellStyle name="Comma 6 2 2 4 5 2" xfId="17455" xr:uid="{BA0D2D44-07DD-426D-970E-2C9301DBF34B}"/>
    <cellStyle name="Comma 6 2 2 4 6" xfId="11852" xr:uid="{F346774B-369A-46F8-963F-A580690F9860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3" xfId="15992" xr:uid="{DDA01B6A-2D84-4A68-A614-DEDBFE2E9A9B}"/>
    <cellStyle name="Comma 6 2 2 5 2 3" xfId="7578" xr:uid="{8B96650D-AD4B-4383-9804-97D4AC2C9106}"/>
    <cellStyle name="Comma 6 2 2 5 2 3 2" xfId="18806" xr:uid="{F239ED41-2C73-4891-AE17-3897FE4E4BA3}"/>
    <cellStyle name="Comma 6 2 2 5 2 4" xfId="13203" xr:uid="{4518D6DE-0D33-4CB7-8E6E-8F8123741524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3" xfId="14912" xr:uid="{11B164B6-9B1B-42D4-962F-D51277BE1276}"/>
    <cellStyle name="Comma 6 2 2 5 4" xfId="6498" xr:uid="{CB717488-BAE7-42E6-B3F4-AEEFB7D73575}"/>
    <cellStyle name="Comma 6 2 2 5 4 2" xfId="17726" xr:uid="{436CB1B8-F435-4DEA-B79A-B366A1F967BE}"/>
    <cellStyle name="Comma 6 2 2 5 5" xfId="12123" xr:uid="{DC077317-8513-4F78-9045-8A95D7C838F0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3" xfId="15454" xr:uid="{814EEDDA-3A12-4B2C-BC4E-81651F7EB4D7}"/>
    <cellStyle name="Comma 6 2 2 6 3" xfId="7040" xr:uid="{C63247BA-83E5-40D1-9B83-E4687F9E1C76}"/>
    <cellStyle name="Comma 6 2 2 6 3 2" xfId="18268" xr:uid="{07F20D01-1C7D-4BCE-A3B1-655173CED3A8}"/>
    <cellStyle name="Comma 6 2 2 6 4" xfId="12665" xr:uid="{86D02970-523F-4C5A-87E7-E860573F9458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3" xfId="16535" xr:uid="{807CC591-B275-41CD-B20E-4FBA1B471235}"/>
    <cellStyle name="Comma 6 2 2 7 3" xfId="8121" xr:uid="{DF3EB879-8125-4EED-87B5-DE0FA3FF0AE5}"/>
    <cellStyle name="Comma 6 2 2 7 3 2" xfId="19349" xr:uid="{625B10F0-0D05-4048-BBA2-C7706FB6BB66}"/>
    <cellStyle name="Comma 6 2 2 7 4" xfId="13746" xr:uid="{5663A0A2-BDEF-4812-8CAF-B10C4C20AA40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3" xfId="14374" xr:uid="{4B795CA0-B4C9-4D05-BC43-C40C072F597D}"/>
    <cellStyle name="Comma 6 2 2 8 3" xfId="5960" xr:uid="{FFF48FFF-34E6-44DC-8451-1630CC5DA1BB}"/>
    <cellStyle name="Comma 6 2 2 8 3 2" xfId="17188" xr:uid="{61B3EA18-01CD-409C-B059-A73E7CBE5AE6}"/>
    <cellStyle name="Comma 6 2 2 8 4" xfId="11585" xr:uid="{526EFE1C-577C-4ACD-9663-B617E7FEDFE3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3" xfId="14098" xr:uid="{F09A10AE-C884-49FF-9717-BB0795355B42}"/>
    <cellStyle name="Comma 6 2 3" xfId="107" xr:uid="{00000000-0005-0000-0000-0000C3070000}"/>
    <cellStyle name="Comma 6 2 3 10" xfId="11339" xr:uid="{474DDD1F-7478-488D-9933-B83D788E0D6E}"/>
    <cellStyle name="Comma 6 2 3 2" xfId="233" xr:uid="{00000000-0005-0000-0000-0000C4070000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3" xfId="16415" xr:uid="{EA5DB440-1769-4626-8C6E-DAF7BB04DC57}"/>
    <cellStyle name="Comma 6 2 3 2 2 2 2 3" xfId="8001" xr:uid="{9CA94627-83B9-4C4A-9B0B-E580C100B35C}"/>
    <cellStyle name="Comma 6 2 3 2 2 2 2 3 2" xfId="19229" xr:uid="{0D25ACA0-004E-4571-87E5-92B37FE65F8B}"/>
    <cellStyle name="Comma 6 2 3 2 2 2 2 4" xfId="13626" xr:uid="{0688BE59-EF7F-4F80-8D15-5487BCF9832A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3" xfId="15335" xr:uid="{6C91658A-01C8-4CB1-A3DC-9B98D8F3234A}"/>
    <cellStyle name="Comma 6 2 3 2 2 2 4" xfId="6921" xr:uid="{099366AB-7580-41AB-9CE9-AEA8AB1FEAD9}"/>
    <cellStyle name="Comma 6 2 3 2 2 2 4 2" xfId="18149" xr:uid="{B75E7574-C7E3-48F3-8EB8-B846B6EFE815}"/>
    <cellStyle name="Comma 6 2 3 2 2 2 5" xfId="12546" xr:uid="{3DD0D0EC-7064-4CC1-B7C6-8C07D6520BDB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3" xfId="15877" xr:uid="{60AC3049-8EC1-47A1-BCDE-40107FB63FA7}"/>
    <cellStyle name="Comma 6 2 3 2 2 3 3" xfId="7463" xr:uid="{8907078D-C25A-46B6-BBB9-9978B543061D}"/>
    <cellStyle name="Comma 6 2 3 2 2 3 3 2" xfId="18691" xr:uid="{329CC1FB-0E41-498F-92A0-0BE9FAB8D623}"/>
    <cellStyle name="Comma 6 2 3 2 2 3 4" xfId="13088" xr:uid="{C69F6451-4BFA-4747-B4B2-A99C3513C35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3" xfId="14797" xr:uid="{0116A917-A677-417A-BEAA-B551823C0D1F}"/>
    <cellStyle name="Comma 6 2 3 2 2 5" xfId="6383" xr:uid="{7AB9CF43-F5BD-4C44-827D-B2F100396C45}"/>
    <cellStyle name="Comma 6 2 3 2 2 5 2" xfId="17611" xr:uid="{8C729E7A-D77A-478A-9C44-C57961538865}"/>
    <cellStyle name="Comma 6 2 3 2 2 6" xfId="12008" xr:uid="{462E25BE-08B4-4249-8C85-12D82FB18888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3" xfId="16148" xr:uid="{28E69591-6228-499C-A223-C894C9E3B3DA}"/>
    <cellStyle name="Comma 6 2 3 2 3 2 3" xfId="7734" xr:uid="{79FF5A97-8995-4793-B59B-5F8158DE2195}"/>
    <cellStyle name="Comma 6 2 3 2 3 2 3 2" xfId="18962" xr:uid="{77186431-7A08-40E1-8AD2-A1D12691053F}"/>
    <cellStyle name="Comma 6 2 3 2 3 2 4" xfId="13359" xr:uid="{AE576CAB-ACC7-4640-AE7E-63BD4641F806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3" xfId="15068" xr:uid="{B76020A5-D830-4E8E-B30B-B935A3AAED98}"/>
    <cellStyle name="Comma 6 2 3 2 3 4" xfId="6654" xr:uid="{0762E70E-AF20-4DB1-851C-2885CE197276}"/>
    <cellStyle name="Comma 6 2 3 2 3 4 2" xfId="17882" xr:uid="{37FC761F-6F05-4A29-A002-4F46222FDA26}"/>
    <cellStyle name="Comma 6 2 3 2 3 5" xfId="12279" xr:uid="{0A02DEB5-E911-4AAB-BBA1-E8110C1C564A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3" xfId="15610" xr:uid="{646885BB-0932-494D-8EA1-E87AD45C948C}"/>
    <cellStyle name="Comma 6 2 3 2 4 3" xfId="7196" xr:uid="{52B8EB49-A393-4F8A-8300-61B82F4DD037}"/>
    <cellStyle name="Comma 6 2 3 2 4 3 2" xfId="18424" xr:uid="{A42C8A48-1168-407B-88CB-F83199D2BE28}"/>
    <cellStyle name="Comma 6 2 3 2 4 4" xfId="12821" xr:uid="{A756463E-B17A-4E1C-8F2F-CF388CFA708B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3" xfId="16691" xr:uid="{AC801207-2E97-495B-BD06-53F60F5815E5}"/>
    <cellStyle name="Comma 6 2 3 2 5 3" xfId="8277" xr:uid="{FF8750D7-0A2D-472C-85A8-97D31E491E52}"/>
    <cellStyle name="Comma 6 2 3 2 5 3 2" xfId="19505" xr:uid="{820499DD-6A93-4020-B20C-3A4497EBE712}"/>
    <cellStyle name="Comma 6 2 3 2 5 4" xfId="13902" xr:uid="{0C6642C3-EA5B-4296-B35C-6CF3FCBBDE47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3" xfId="14530" xr:uid="{CD0F35E7-528F-4104-838C-F249B0CA9407}"/>
    <cellStyle name="Comma 6 2 3 2 6 3" xfId="6116" xr:uid="{097CE738-0269-4ABE-8F88-6B7E5D0D8FF1}"/>
    <cellStyle name="Comma 6 2 3 2 6 3 2" xfId="17344" xr:uid="{1D2FD4E0-5FAB-4C64-A798-73A75FC4983B}"/>
    <cellStyle name="Comma 6 2 3 2 6 4" xfId="11741" xr:uid="{A87DF946-A041-4148-9805-6E60A4A89789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3" xfId="14254" xr:uid="{AE765A24-9DC1-46C1-8ED6-89A329FF6D81}"/>
    <cellStyle name="Comma 6 2 3 2 8" xfId="5841" xr:uid="{030EEA71-8CEA-41AB-967D-1E414F2449D8}"/>
    <cellStyle name="Comma 6 2 3 2 8 2" xfId="17069" xr:uid="{DB5C2103-B2AF-4C5B-9EAC-9F970B46EA77}"/>
    <cellStyle name="Comma 6 2 3 2 9" xfId="11465" xr:uid="{B4E90F27-5671-4ABD-A69D-977B0A3DD9D3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3" xfId="16289" xr:uid="{4E04A4EB-80B7-4FE1-A3FF-5760FBA587A8}"/>
    <cellStyle name="Comma 6 2 3 3 2 2 3" xfId="7875" xr:uid="{3093657D-617B-4993-BED6-D985C45413EE}"/>
    <cellStyle name="Comma 6 2 3 3 2 2 3 2" xfId="19103" xr:uid="{E96D386A-6084-49A4-8571-910B1D6CCE70}"/>
    <cellStyle name="Comma 6 2 3 3 2 2 4" xfId="13500" xr:uid="{63B8075D-0FB7-4548-A3AD-88463957E329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3" xfId="15209" xr:uid="{903D4337-0A45-4C9C-BFE6-F24C7CCB670D}"/>
    <cellStyle name="Comma 6 2 3 3 2 4" xfId="6795" xr:uid="{77F232BE-7415-439E-8E43-B2DC54EA52D8}"/>
    <cellStyle name="Comma 6 2 3 3 2 4 2" xfId="18023" xr:uid="{13F3F30E-CAAE-438D-A9AA-DEAA54EE3507}"/>
    <cellStyle name="Comma 6 2 3 3 2 5" xfId="12420" xr:uid="{C8D9DC24-D2A6-4599-91B0-B09017F0CFD7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3" xfId="15751" xr:uid="{F7304DDA-979A-4288-8D91-B0773FB5F3C7}"/>
    <cellStyle name="Comma 6 2 3 3 3 3" xfId="7337" xr:uid="{42DAC764-1096-4885-A8A0-9D846AF1E15E}"/>
    <cellStyle name="Comma 6 2 3 3 3 3 2" xfId="18565" xr:uid="{666ED712-3A33-4FA9-99B6-BBF9BF0DB6AF}"/>
    <cellStyle name="Comma 6 2 3 3 3 4" xfId="12962" xr:uid="{A899A9B8-F114-4F2B-9955-79A475E2EE35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3" xfId="14671" xr:uid="{BF98ABB5-8969-46F5-BAA4-634EB80EEB2F}"/>
    <cellStyle name="Comma 6 2 3 3 5" xfId="6257" xr:uid="{4D15C84D-022D-4372-8750-1766FDA91DD1}"/>
    <cellStyle name="Comma 6 2 3 3 5 2" xfId="17485" xr:uid="{0E958709-FF6B-4BA6-810D-33C160EEE2DF}"/>
    <cellStyle name="Comma 6 2 3 3 6" xfId="11882" xr:uid="{4D4DE94C-2D21-477B-82A7-CA56C9860D0C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3" xfId="16022" xr:uid="{9140B313-E444-49FF-82F6-03EA4C3FE1C7}"/>
    <cellStyle name="Comma 6 2 3 4 2 3" xfId="7608" xr:uid="{EFF8D319-21CE-4A18-A000-718A9ABF506D}"/>
    <cellStyle name="Comma 6 2 3 4 2 3 2" xfId="18836" xr:uid="{BBCFE767-7777-4196-94E7-4E604815B76A}"/>
    <cellStyle name="Comma 6 2 3 4 2 4" xfId="13233" xr:uid="{97D305FE-ACF3-4F73-9DA8-6F64480DDF7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3" xfId="14942" xr:uid="{7A45A962-FC7F-496C-A14C-2D2A24D72A13}"/>
    <cellStyle name="Comma 6 2 3 4 4" xfId="6528" xr:uid="{231BE023-7362-4CBB-B55D-C8EBCE09D614}"/>
    <cellStyle name="Comma 6 2 3 4 4 2" xfId="17756" xr:uid="{7AB4847D-5A93-4EEC-A50F-3FAE628AF1B3}"/>
    <cellStyle name="Comma 6 2 3 4 5" xfId="12153" xr:uid="{277044E4-6448-4412-97E5-A01F3F9064EF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3" xfId="15484" xr:uid="{92CBEB22-481F-4F74-934A-5C8890DF34A4}"/>
    <cellStyle name="Comma 6 2 3 5 3" xfId="7070" xr:uid="{58DDAA6D-0DAD-4F90-B7F5-9C85377D9311}"/>
    <cellStyle name="Comma 6 2 3 5 3 2" xfId="18298" xr:uid="{995F716F-645C-478F-91F7-B5DEB99889AF}"/>
    <cellStyle name="Comma 6 2 3 5 4" xfId="12695" xr:uid="{30835A0B-EC1D-4E94-ADB0-D961D73E548F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3" xfId="16565" xr:uid="{3694841E-69E2-435D-A28B-5D292678FFFF}"/>
    <cellStyle name="Comma 6 2 3 6 3" xfId="8151" xr:uid="{5005D5F1-F959-4DBE-A9BE-D30AB8C4ECA1}"/>
    <cellStyle name="Comma 6 2 3 6 3 2" xfId="19379" xr:uid="{E95BEF02-B15A-41C8-9959-D51C61ADC3BA}"/>
    <cellStyle name="Comma 6 2 3 6 4" xfId="13776" xr:uid="{0BCF0288-16EE-40ED-BA73-2E75AAEC1BAD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3" xfId="14404" xr:uid="{201557F7-BAEB-46CF-BD65-C184407C41AB}"/>
    <cellStyle name="Comma 6 2 3 7 3" xfId="5990" xr:uid="{260B0442-1536-4EE5-B91C-3D70F835D85D}"/>
    <cellStyle name="Comma 6 2 3 7 3 2" xfId="17218" xr:uid="{04BE418B-8090-4069-91F3-986CF2980F63}"/>
    <cellStyle name="Comma 6 2 3 7 4" xfId="11615" xr:uid="{CC1FB2E2-9B63-4CF5-AA93-91BEF294C9BF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3" xfId="14128" xr:uid="{12BDFBCB-7B94-4AE5-9A79-984706B4E8D5}"/>
    <cellStyle name="Comma 6 2 3 9" xfId="5715" xr:uid="{AE20E0B1-2234-4950-B7A1-AC65C7FF731E}"/>
    <cellStyle name="Comma 6 2 3 9 2" xfId="16943" xr:uid="{A0270A49-4F07-4899-A745-AFD3F85486E3}"/>
    <cellStyle name="Comma 6 2 4" xfId="169" xr:uid="{00000000-0005-0000-0000-0000D7070000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3" xfId="16351" xr:uid="{C7961C0D-BA52-4D27-9C3C-101D42899000}"/>
    <cellStyle name="Comma 6 2 4 2 2 2 3" xfId="7937" xr:uid="{D0923476-1A5C-49FD-9805-2A51BC8AE9F6}"/>
    <cellStyle name="Comma 6 2 4 2 2 2 3 2" xfId="19165" xr:uid="{EC491917-037C-4884-A047-50548492B722}"/>
    <cellStyle name="Comma 6 2 4 2 2 2 4" xfId="13562" xr:uid="{1C2FC4DE-F558-4AE5-AE74-2FC134146C85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3" xfId="15271" xr:uid="{2F3F2157-DD64-4D87-800D-CBAC25F9899A}"/>
    <cellStyle name="Comma 6 2 4 2 2 4" xfId="6857" xr:uid="{851A86FC-3F7F-4A0A-8CB3-C6470F4FBAE6}"/>
    <cellStyle name="Comma 6 2 4 2 2 4 2" xfId="18085" xr:uid="{1CF12F79-9708-443C-8413-7197B9009E93}"/>
    <cellStyle name="Comma 6 2 4 2 2 5" xfId="12482" xr:uid="{13C8CAB2-B3CD-4CFA-A9B3-B0EFA718630F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3" xfId="15813" xr:uid="{9FF8392E-74F1-43E2-A8FE-C41FB581CC0B}"/>
    <cellStyle name="Comma 6 2 4 2 3 3" xfId="7399" xr:uid="{68F9B33D-CD8D-432F-94A0-FD104F3B0B20}"/>
    <cellStyle name="Comma 6 2 4 2 3 3 2" xfId="18627" xr:uid="{09B755CD-BA86-445F-8C35-96968EE1CE99}"/>
    <cellStyle name="Comma 6 2 4 2 3 4" xfId="13024" xr:uid="{B8669D29-80CB-400F-9BF1-5C5DDA74643C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3" xfId="14733" xr:uid="{D70C0756-68B4-481C-AB83-2EEFE0BDB542}"/>
    <cellStyle name="Comma 6 2 4 2 5" xfId="6319" xr:uid="{70ED9F01-AAB6-4EB2-97AC-9E112943F0BA}"/>
    <cellStyle name="Comma 6 2 4 2 5 2" xfId="17547" xr:uid="{714FC8DC-8CF2-4FF4-B513-C52CCF88F553}"/>
    <cellStyle name="Comma 6 2 4 2 6" xfId="11944" xr:uid="{2FEF82B4-731A-4C88-A218-5F74DE0201E8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3" xfId="16084" xr:uid="{765573D4-F2A9-46A0-AB6A-CD0FF96036C5}"/>
    <cellStyle name="Comma 6 2 4 3 2 3" xfId="7670" xr:uid="{B8B7A266-7F20-4798-8C7E-27525C4F1876}"/>
    <cellStyle name="Comma 6 2 4 3 2 3 2" xfId="18898" xr:uid="{07F62EF1-92BA-4817-9512-86E6EE50D016}"/>
    <cellStyle name="Comma 6 2 4 3 2 4" xfId="13295" xr:uid="{BB4CB0DD-1376-4D52-AC7C-60F6732C7167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3" xfId="15004" xr:uid="{AFDE9503-F1B2-465A-83ED-939E0E253EDC}"/>
    <cellStyle name="Comma 6 2 4 3 4" xfId="6590" xr:uid="{9D0F42A6-E665-4B05-BC02-F857ED60E0BC}"/>
    <cellStyle name="Comma 6 2 4 3 4 2" xfId="17818" xr:uid="{5E966601-8588-44B3-826E-EB42F0559494}"/>
    <cellStyle name="Comma 6 2 4 3 5" xfId="12215" xr:uid="{1493DFCF-150F-4923-BA3D-26A6CAAABAE5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3" xfId="15546" xr:uid="{887B0A29-C3A4-4105-A9F3-B2415D34FC0D}"/>
    <cellStyle name="Comma 6 2 4 4 3" xfId="7132" xr:uid="{AC6B7C30-69F8-45B9-81E6-42FF6D3D96F0}"/>
    <cellStyle name="Comma 6 2 4 4 3 2" xfId="18360" xr:uid="{73859DEA-7357-48A9-8A3F-40D42979AB9B}"/>
    <cellStyle name="Comma 6 2 4 4 4" xfId="12757" xr:uid="{8B41A848-EE57-4788-88F7-57F07C1B526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3" xfId="16627" xr:uid="{F26857AD-ACB1-4DAC-9080-B39558F5E466}"/>
    <cellStyle name="Comma 6 2 4 5 3" xfId="8213" xr:uid="{6A834E1F-E186-41A6-8ABA-4B6335AAC18D}"/>
    <cellStyle name="Comma 6 2 4 5 3 2" xfId="19441" xr:uid="{0C82FAE8-B2DF-437B-A88F-570EDA6455B6}"/>
    <cellStyle name="Comma 6 2 4 5 4" xfId="13838" xr:uid="{9F3F63E7-4DD8-40FA-A71B-B7D4D729ECC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3" xfId="14466" xr:uid="{C4BF33C1-32F5-4A2C-AEE4-058172EDE396}"/>
    <cellStyle name="Comma 6 2 4 6 3" xfId="6052" xr:uid="{7B4F974D-8D2C-4017-B644-BDC5CB440970}"/>
    <cellStyle name="Comma 6 2 4 6 3 2" xfId="17280" xr:uid="{DCF7C4E1-6875-43A6-9BC4-25F46CAC3FA7}"/>
    <cellStyle name="Comma 6 2 4 6 4" xfId="11677" xr:uid="{D060DAE6-2768-41EA-BF8E-96DDA67AC061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3" xfId="14190" xr:uid="{1948E4C7-728C-4DA4-8A51-C61772F32138}"/>
    <cellStyle name="Comma 6 2 4 8" xfId="5777" xr:uid="{88D28A52-A597-42F8-B74C-541968FE03A8}"/>
    <cellStyle name="Comma 6 2 4 8 2" xfId="17005" xr:uid="{6EE82325-707F-435E-B72D-4E3757643ACA}"/>
    <cellStyle name="Comma 6 2 4 9" xfId="11401" xr:uid="{CA6A40E5-9549-4334-A9DD-14D9E5B794DC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3" xfId="16230" xr:uid="{76663396-E02B-435D-B15D-1B7455FF334C}"/>
    <cellStyle name="Comma 6 2 5 2 2 3" xfId="7816" xr:uid="{EE40CE88-8EAD-4DB1-A179-1C6A8D8CA4D3}"/>
    <cellStyle name="Comma 6 2 5 2 2 3 2" xfId="19044" xr:uid="{8A10D6A1-53AE-47EB-92E1-60B56FA0EBF6}"/>
    <cellStyle name="Comma 6 2 5 2 2 4" xfId="13441" xr:uid="{8890ABBB-96FC-4992-8253-74399D88E618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3" xfId="15150" xr:uid="{1C13EB48-FD5C-4062-8293-CF50688B60D4}"/>
    <cellStyle name="Comma 6 2 5 2 4" xfId="6736" xr:uid="{3CE42A81-AD6A-402E-9772-898E0AA429F3}"/>
    <cellStyle name="Comma 6 2 5 2 4 2" xfId="17964" xr:uid="{2FAD8CE8-62D1-4436-BF96-8FE82740E11C}"/>
    <cellStyle name="Comma 6 2 5 2 5" xfId="12361" xr:uid="{17245A2A-E4CF-4DBE-A684-12B1F5D8942B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3" xfId="15692" xr:uid="{B2C06905-E7A3-47D2-A75C-6B8DA2593F2A}"/>
    <cellStyle name="Comma 6 2 5 3 3" xfId="7278" xr:uid="{261F09F1-6332-4F2D-B6EA-8FD14FCEFEE3}"/>
    <cellStyle name="Comma 6 2 5 3 3 2" xfId="18506" xr:uid="{F03F6451-A540-47BD-A5AA-47C2A261963C}"/>
    <cellStyle name="Comma 6 2 5 3 4" xfId="12903" xr:uid="{1AC0994D-6CFF-4688-B599-620206DB37E2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3" xfId="14612" xr:uid="{0E17B55E-0702-467C-93B1-223D67A3490E}"/>
    <cellStyle name="Comma 6 2 5 5" xfId="6198" xr:uid="{BF8FEDE5-E59A-4848-A3CD-F1D2303DA435}"/>
    <cellStyle name="Comma 6 2 5 5 2" xfId="17426" xr:uid="{46006A60-FF26-4B4F-907A-1882A3C3324F}"/>
    <cellStyle name="Comma 6 2 5 6" xfId="11823" xr:uid="{5EB95A3E-933D-4DDA-B039-1BB055120F90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3" xfId="15963" xr:uid="{A5775629-8E19-4B3B-8AF9-CE0871DBC93D}"/>
    <cellStyle name="Comma 6 2 6 2 3" xfId="7549" xr:uid="{341957E7-8D61-4863-BFAF-E0234D575E4E}"/>
    <cellStyle name="Comma 6 2 6 2 3 2" xfId="18777" xr:uid="{9F882D07-EABC-479C-807E-86B752614D45}"/>
    <cellStyle name="Comma 6 2 6 2 4" xfId="13174" xr:uid="{66BFEFF2-1904-478C-9855-9CFE11386012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3" xfId="14883" xr:uid="{ADE84DF7-3D19-46D3-9C13-E6E5481B6F42}"/>
    <cellStyle name="Comma 6 2 6 4" xfId="6469" xr:uid="{710BC498-4219-4BA4-85AF-2F01E5CDF335}"/>
    <cellStyle name="Comma 6 2 6 4 2" xfId="17697" xr:uid="{8DCF197D-5D02-424F-B966-5CF534B78203}"/>
    <cellStyle name="Comma 6 2 6 5" xfId="12094" xr:uid="{6DA14D1A-A85B-4BEA-B70F-2ECB71F53D53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3" xfId="15425" xr:uid="{3931A4C0-8774-4D16-BEED-B09F7EC3CAAB}"/>
    <cellStyle name="Comma 6 2 7 3" xfId="7011" xr:uid="{B1F7C83A-1CE8-4BD4-A51A-40098B521027}"/>
    <cellStyle name="Comma 6 2 7 3 2" xfId="18239" xr:uid="{2E0D9C8A-E9B3-4D43-9F52-C9C3781D5265}"/>
    <cellStyle name="Comma 6 2 7 4" xfId="12636" xr:uid="{57487199-72EB-4128-ADFE-B0CCB5E494D9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3" xfId="16506" xr:uid="{33382B30-BF94-44E6-BA65-5A0CC193F19E}"/>
    <cellStyle name="Comma 6 2 8 3" xfId="8092" xr:uid="{BD8D5E02-0BD1-4EDF-915A-51A87FEA2074}"/>
    <cellStyle name="Comma 6 2 8 3 2" xfId="19320" xr:uid="{02DFC4C8-43A1-472E-96BA-B0945EF06096}"/>
    <cellStyle name="Comma 6 2 8 4" xfId="13717" xr:uid="{4B72CB7B-0259-4C19-A370-8082753CA543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3" xfId="14345" xr:uid="{CA195593-08A2-41D5-AD84-B5FF52DA32DA}"/>
    <cellStyle name="Comma 6 2 9 3" xfId="5931" xr:uid="{E7913BAB-3FDD-4ED7-B61E-EE90799651C4}"/>
    <cellStyle name="Comma 6 2 9 3 2" xfId="17159" xr:uid="{5FE543AE-14BE-4B5F-AF1F-51FCAF132A59}"/>
    <cellStyle name="Comma 6 2 9 4" xfId="11556" xr:uid="{8F2781DD-84F5-4713-9EAD-022F218623C3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1" xfId="11294" xr:uid="{18A3EA70-A9B5-45F4-88F8-357BF02145E2}"/>
    <cellStyle name="Comma 6 3 2" xfId="124" xr:uid="{00000000-0005-0000-0000-0000EB070000}"/>
    <cellStyle name="Comma 6 3 2 10" xfId="11356" xr:uid="{8BC01961-D0D2-4AA5-8A61-2A6DF255B3EE}"/>
    <cellStyle name="Comma 6 3 2 2" xfId="250" xr:uid="{00000000-0005-0000-0000-0000EC070000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3" xfId="16432" xr:uid="{0C0EEBC7-38CB-4345-8E08-BDCDA6826D5C}"/>
    <cellStyle name="Comma 6 3 2 2 2 2 2 3" xfId="8018" xr:uid="{84395877-0E62-4D36-8AC5-DF27581EC0CC}"/>
    <cellStyle name="Comma 6 3 2 2 2 2 2 3 2" xfId="19246" xr:uid="{5C6573B9-743C-440B-B4DB-D325191DB5A3}"/>
    <cellStyle name="Comma 6 3 2 2 2 2 2 4" xfId="13643" xr:uid="{585A6A40-F770-477A-A0E6-57E3F9C4374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3" xfId="15352" xr:uid="{07FC9CD5-722B-4C4D-8F0B-2EF4C6FFC5EA}"/>
    <cellStyle name="Comma 6 3 2 2 2 2 4" xfId="6938" xr:uid="{A9682320-2093-4444-A56E-24BFC43C50F0}"/>
    <cellStyle name="Comma 6 3 2 2 2 2 4 2" xfId="18166" xr:uid="{0A39E851-9DB6-4A12-93EF-459B26692519}"/>
    <cellStyle name="Comma 6 3 2 2 2 2 5" xfId="12563" xr:uid="{766965A0-F2B8-4935-AAF3-672E7ADE057F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3" xfId="15894" xr:uid="{0874F272-0C51-4B99-8C82-2C653E856D5C}"/>
    <cellStyle name="Comma 6 3 2 2 2 3 3" xfId="7480" xr:uid="{878A66E0-919F-46F6-8982-08A9B491824C}"/>
    <cellStyle name="Comma 6 3 2 2 2 3 3 2" xfId="18708" xr:uid="{0371DC6F-1EB1-44F2-8D32-80C941EC60B4}"/>
    <cellStyle name="Comma 6 3 2 2 2 3 4" xfId="13105" xr:uid="{10F4AFE3-C392-43FF-9195-A9E597F827B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3" xfId="14814" xr:uid="{1DE91129-3462-4732-A4A5-C7D9489899A4}"/>
    <cellStyle name="Comma 6 3 2 2 2 5" xfId="6400" xr:uid="{F86541FC-EAB4-4962-83EC-FC3631561FC4}"/>
    <cellStyle name="Comma 6 3 2 2 2 5 2" xfId="17628" xr:uid="{CA91AFB1-306E-40C7-AF58-4E134C3E94BF}"/>
    <cellStyle name="Comma 6 3 2 2 2 6" xfId="12025" xr:uid="{778512FE-15E0-4554-904D-1B0F7B275C24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3" xfId="16165" xr:uid="{86C90463-7CC2-459E-9B55-68562EF7D85F}"/>
    <cellStyle name="Comma 6 3 2 2 3 2 3" xfId="7751" xr:uid="{FE4C0432-DC25-4E8B-B51E-266931FB1A3B}"/>
    <cellStyle name="Comma 6 3 2 2 3 2 3 2" xfId="18979" xr:uid="{C7CF2C59-6A2A-49A3-ABF3-62B2ECB6200D}"/>
    <cellStyle name="Comma 6 3 2 2 3 2 4" xfId="13376" xr:uid="{A38258E0-5CED-445C-9599-5C9B4072D709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3" xfId="15085" xr:uid="{00F4149C-0F68-4FC5-B4C5-311D78B9DFA0}"/>
    <cellStyle name="Comma 6 3 2 2 3 4" xfId="6671" xr:uid="{7086C2AB-F285-4E20-AC44-3BB838C9AA11}"/>
    <cellStyle name="Comma 6 3 2 2 3 4 2" xfId="17899" xr:uid="{9D338E21-D5A2-45B0-B4FE-1EBD8D741FE3}"/>
    <cellStyle name="Comma 6 3 2 2 3 5" xfId="12296" xr:uid="{54173404-872C-4DE8-93EE-73615660FA92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3" xfId="15627" xr:uid="{566D1300-5E41-4436-9B7E-72B0EB55E57F}"/>
    <cellStyle name="Comma 6 3 2 2 4 3" xfId="7213" xr:uid="{350A4D68-D26E-41DB-9DAC-071F3D668BDA}"/>
    <cellStyle name="Comma 6 3 2 2 4 3 2" xfId="18441" xr:uid="{608D7715-4C70-45CC-ACC5-425D64DF0475}"/>
    <cellStyle name="Comma 6 3 2 2 4 4" xfId="12838" xr:uid="{8188CBB5-4808-45D9-8161-97E98919115A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3" xfId="16708" xr:uid="{40FEC571-9725-4169-A52C-D5E95AE6A1F3}"/>
    <cellStyle name="Comma 6 3 2 2 5 3" xfId="8294" xr:uid="{80B9B925-121D-47AC-8B95-994B053D23B0}"/>
    <cellStyle name="Comma 6 3 2 2 5 3 2" xfId="19522" xr:uid="{74C04A92-42DA-4ACC-AD07-FC7C2A5D77A9}"/>
    <cellStyle name="Comma 6 3 2 2 5 4" xfId="13919" xr:uid="{6BC61285-15B4-4714-B178-8B4289927958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3" xfId="14547" xr:uid="{1BA1F10A-6693-4FD3-B4F3-B426A8B9A461}"/>
    <cellStyle name="Comma 6 3 2 2 6 3" xfId="6133" xr:uid="{DC630BB6-F08A-4479-BF00-05281170890F}"/>
    <cellStyle name="Comma 6 3 2 2 6 3 2" xfId="17361" xr:uid="{211773C0-08E4-4422-B53C-2E0FE9CCF055}"/>
    <cellStyle name="Comma 6 3 2 2 6 4" xfId="11758" xr:uid="{DFBCAEB7-549B-432B-8BCB-9A64B4333739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3" xfId="14271" xr:uid="{3949DF46-4D4A-4F12-A558-EB44DFB64EE4}"/>
    <cellStyle name="Comma 6 3 2 2 8" xfId="5858" xr:uid="{80385716-80D4-48D1-8FC1-0663EB44FD83}"/>
    <cellStyle name="Comma 6 3 2 2 8 2" xfId="17086" xr:uid="{32D66D83-0DAF-49E2-90E8-1261C5459B89}"/>
    <cellStyle name="Comma 6 3 2 2 9" xfId="11482" xr:uid="{81A73B8A-5DCB-45E2-AF89-C72482EF076C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3" xfId="16306" xr:uid="{BFD79301-E00A-404C-9C14-C5AFB7B69FD0}"/>
    <cellStyle name="Comma 6 3 2 3 2 2 3" xfId="7892" xr:uid="{2339C01C-0018-449B-8124-2917C7FC86C2}"/>
    <cellStyle name="Comma 6 3 2 3 2 2 3 2" xfId="19120" xr:uid="{58DD6987-8B41-4B51-89A6-607DDBF9A179}"/>
    <cellStyle name="Comma 6 3 2 3 2 2 4" xfId="13517" xr:uid="{FE3F2B99-7862-4485-9446-E72336880AB3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3" xfId="15226" xr:uid="{21A4A461-28A5-4FAE-9395-FBB1F06EBAAC}"/>
    <cellStyle name="Comma 6 3 2 3 2 4" xfId="6812" xr:uid="{DB3EF679-E1FB-49E5-978B-5D509032C130}"/>
    <cellStyle name="Comma 6 3 2 3 2 4 2" xfId="18040" xr:uid="{DCF9972A-3E29-4C19-A7DD-E1159AC71937}"/>
    <cellStyle name="Comma 6 3 2 3 2 5" xfId="12437" xr:uid="{7C3E9706-F95D-4BCA-B8BE-FE64C6B2333B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3" xfId="15768" xr:uid="{4F2BE379-BEC8-4517-803B-33D8C05BFBDE}"/>
    <cellStyle name="Comma 6 3 2 3 3 3" xfId="7354" xr:uid="{3001AA40-263B-4909-8628-DC610B3CEDC0}"/>
    <cellStyle name="Comma 6 3 2 3 3 3 2" xfId="18582" xr:uid="{C8F5B6F0-2ED4-4587-A399-410DFA2E5B19}"/>
    <cellStyle name="Comma 6 3 2 3 3 4" xfId="12979" xr:uid="{093DC2DD-F6F2-42B8-9164-379EDA3D505F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3" xfId="14688" xr:uid="{BF116350-7335-410E-9B9D-1D1637C44B39}"/>
    <cellStyle name="Comma 6 3 2 3 5" xfId="6274" xr:uid="{1D9D26A4-68A3-4D86-B7E6-4D77658AC95A}"/>
    <cellStyle name="Comma 6 3 2 3 5 2" xfId="17502" xr:uid="{5323B2C9-41A3-4111-B754-9F9804620EAF}"/>
    <cellStyle name="Comma 6 3 2 3 6" xfId="11899" xr:uid="{D7AB10C0-137E-494C-8508-C6AAD5E69A6C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3" xfId="16039" xr:uid="{9C3DBC47-68BA-4195-8BDD-0CE52429AB7E}"/>
    <cellStyle name="Comma 6 3 2 4 2 3" xfId="7625" xr:uid="{BE5D6040-F275-439B-8B0E-E2288EAFF56F}"/>
    <cellStyle name="Comma 6 3 2 4 2 3 2" xfId="18853" xr:uid="{2D3EDDA2-9752-41F2-A1A9-C23CCF61732D}"/>
    <cellStyle name="Comma 6 3 2 4 2 4" xfId="13250" xr:uid="{2546716F-2485-4428-A987-CEE3AA719DBF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3" xfId="14959" xr:uid="{F52ACC30-84C0-4FC4-9CB8-579F0CD08814}"/>
    <cellStyle name="Comma 6 3 2 4 4" xfId="6545" xr:uid="{3BF2FAA8-C408-4349-B17B-4D4119DDB3EC}"/>
    <cellStyle name="Comma 6 3 2 4 4 2" xfId="17773" xr:uid="{779255C4-FA43-4E31-83F9-660962918800}"/>
    <cellStyle name="Comma 6 3 2 4 5" xfId="12170" xr:uid="{A64EE6BC-C714-4D53-ACEE-11678D2DAAD9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3" xfId="15501" xr:uid="{DFCE5C4A-0331-4D5B-A502-D4E0F04DE54D}"/>
    <cellStyle name="Comma 6 3 2 5 3" xfId="7087" xr:uid="{8E234954-FC74-4458-844A-4CBD50AE5A1F}"/>
    <cellStyle name="Comma 6 3 2 5 3 2" xfId="18315" xr:uid="{0974C297-AAE7-4FE0-816D-033859A71E3E}"/>
    <cellStyle name="Comma 6 3 2 5 4" xfId="12712" xr:uid="{E6025A12-E45F-451F-9B39-62FB397B8E84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3" xfId="16582" xr:uid="{813DAB25-532D-4D26-891A-A064CAD6E1FC}"/>
    <cellStyle name="Comma 6 3 2 6 3" xfId="8168" xr:uid="{294A8C96-F88A-419C-B304-508B270B7C0B}"/>
    <cellStyle name="Comma 6 3 2 6 3 2" xfId="19396" xr:uid="{444EEAF4-6510-4935-B63A-F4AFB140CF93}"/>
    <cellStyle name="Comma 6 3 2 6 4" xfId="13793" xr:uid="{E5C1970D-6C54-41D7-8DCE-D4D6B295C29D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3" xfId="14421" xr:uid="{A73A0A7B-482D-4771-9594-7D51FC886D54}"/>
    <cellStyle name="Comma 6 3 2 7 3" xfId="6007" xr:uid="{98AD2EC7-4A9D-4A0A-8A42-27D696D9CDD2}"/>
    <cellStyle name="Comma 6 3 2 7 3 2" xfId="17235" xr:uid="{AA6258AF-C8B4-453D-92DF-3632460BFC3A}"/>
    <cellStyle name="Comma 6 3 2 7 4" xfId="11632" xr:uid="{998B476E-7DBD-4679-9863-B0BDB0ECB5F1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3" xfId="14145" xr:uid="{CD694FD0-2E0A-41B6-842F-108929E4A7EB}"/>
    <cellStyle name="Comma 6 3 2 9" xfId="5732" xr:uid="{E07D9836-0B96-4AA6-B085-17F39392FA87}"/>
    <cellStyle name="Comma 6 3 2 9 2" xfId="16960" xr:uid="{8D6346F1-D62A-4FBB-AD48-B9E6DD328E58}"/>
    <cellStyle name="Comma 6 3 3" xfId="186" xr:uid="{00000000-0005-0000-0000-0000FF070000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3" xfId="16368" xr:uid="{8684CF80-164B-426F-8C02-AEEF2C4FF5B1}"/>
    <cellStyle name="Comma 6 3 3 2 2 2 3" xfId="7954" xr:uid="{264C9267-0247-4883-864C-D10CD870D570}"/>
    <cellStyle name="Comma 6 3 3 2 2 2 3 2" xfId="19182" xr:uid="{7F59C833-AF35-43B0-B039-E06AE7EA47EA}"/>
    <cellStyle name="Comma 6 3 3 2 2 2 4" xfId="13579" xr:uid="{0B6432F3-B2EF-43FE-B2D9-0D7BA25DD5B8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3" xfId="15288" xr:uid="{ED508E2F-4F28-4303-AECE-5A040C1F53F2}"/>
    <cellStyle name="Comma 6 3 3 2 2 4" xfId="6874" xr:uid="{39AD0FC8-E360-4B03-8C92-5FCD736A1602}"/>
    <cellStyle name="Comma 6 3 3 2 2 4 2" xfId="18102" xr:uid="{8DF86A7B-EEF7-4AA7-A757-8FD3161EA89D}"/>
    <cellStyle name="Comma 6 3 3 2 2 5" xfId="12499" xr:uid="{2650A22B-070E-41FB-A269-D329817F341E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3" xfId="15830" xr:uid="{095D6859-B227-4109-A4E7-F5529A873AD4}"/>
    <cellStyle name="Comma 6 3 3 2 3 3" xfId="7416" xr:uid="{B3EBA6AF-FF4C-4281-A794-FFE9EB17426C}"/>
    <cellStyle name="Comma 6 3 3 2 3 3 2" xfId="18644" xr:uid="{146F6F75-65BA-4F70-8410-7C20981F586C}"/>
    <cellStyle name="Comma 6 3 3 2 3 4" xfId="13041" xr:uid="{CA1E6BC7-82F7-4D3D-95F5-FD1BE374A31F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3" xfId="14750" xr:uid="{AA066642-156E-4AD0-B1DE-16DCF2304651}"/>
    <cellStyle name="Comma 6 3 3 2 5" xfId="6336" xr:uid="{BB37EA7A-6BEA-4FD4-ADE5-9A047E143ACD}"/>
    <cellStyle name="Comma 6 3 3 2 5 2" xfId="17564" xr:uid="{D920723C-2C93-4106-B78F-57DA8F7AB898}"/>
    <cellStyle name="Comma 6 3 3 2 6" xfId="11961" xr:uid="{E3C0FE45-38EF-4D03-B750-FD941E826B59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3" xfId="16101" xr:uid="{8C281E7A-F35E-41F9-81C8-DC2B5345F26B}"/>
    <cellStyle name="Comma 6 3 3 3 2 3" xfId="7687" xr:uid="{5ED05A70-E827-4E3C-A4AB-3A062FE5E342}"/>
    <cellStyle name="Comma 6 3 3 3 2 3 2" xfId="18915" xr:uid="{27130784-233D-439D-9EA6-60B66025784C}"/>
    <cellStyle name="Comma 6 3 3 3 2 4" xfId="13312" xr:uid="{E2AEBA4F-D970-41F6-B0CB-69B866E8AC7B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3" xfId="15021" xr:uid="{F8566BEE-EA7E-48F8-A787-D196FD7160FC}"/>
    <cellStyle name="Comma 6 3 3 3 4" xfId="6607" xr:uid="{B99CCEF4-F3AE-43FF-ACF7-7AF75B2D63C1}"/>
    <cellStyle name="Comma 6 3 3 3 4 2" xfId="17835" xr:uid="{CCF2BD58-652D-4E5B-B0FB-5C90FAD5396E}"/>
    <cellStyle name="Comma 6 3 3 3 5" xfId="12232" xr:uid="{86EC9683-309D-4F97-9C45-4D98BC659924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3" xfId="15563" xr:uid="{80AE3865-9EFD-4EF8-A24B-C91431696737}"/>
    <cellStyle name="Comma 6 3 3 4 3" xfId="7149" xr:uid="{4723C876-49A1-4DC6-A60C-1388D492DAE7}"/>
    <cellStyle name="Comma 6 3 3 4 3 2" xfId="18377" xr:uid="{C811B2A4-6B8B-4650-9B2C-E15F65FED7CA}"/>
    <cellStyle name="Comma 6 3 3 4 4" xfId="12774" xr:uid="{921D2C7A-C0F2-450E-AC86-3FC027B8993F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3" xfId="16644" xr:uid="{CB9A2CDE-36E0-4478-8878-C7F53F8D2E8D}"/>
    <cellStyle name="Comma 6 3 3 5 3" xfId="8230" xr:uid="{ABA29596-6627-405D-AD05-663DC58F013B}"/>
    <cellStyle name="Comma 6 3 3 5 3 2" xfId="19458" xr:uid="{B4C9A673-9E02-4673-B7A6-80AF94D82598}"/>
    <cellStyle name="Comma 6 3 3 5 4" xfId="13855" xr:uid="{869F8756-AC99-4481-84EB-1F1A706F7304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3" xfId="14483" xr:uid="{C054F142-937F-4E97-AA40-CDB09B58BBF2}"/>
    <cellStyle name="Comma 6 3 3 6 3" xfId="6069" xr:uid="{A515AC38-DFCD-4787-BA2C-9C5039C10A28}"/>
    <cellStyle name="Comma 6 3 3 6 3 2" xfId="17297" xr:uid="{75E6BD2F-81C7-43F3-991E-DACA77AF024C}"/>
    <cellStyle name="Comma 6 3 3 6 4" xfId="11694" xr:uid="{76F89902-FA11-4F8A-B6DF-B1DE2787E738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3" xfId="14207" xr:uid="{D6D17B74-1EF7-4AC4-89D9-E790BB914EFC}"/>
    <cellStyle name="Comma 6 3 3 8" xfId="5794" xr:uid="{703567F1-DFC0-4D44-8F14-ECBAD5173CF7}"/>
    <cellStyle name="Comma 6 3 3 8 2" xfId="17022" xr:uid="{068A3465-BF72-4483-9E59-5B434F2B86E7}"/>
    <cellStyle name="Comma 6 3 3 9" xfId="11418" xr:uid="{751E9CD3-E11F-435F-9A41-A8A0B5D82B7A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3" xfId="16244" xr:uid="{648519E0-DA3E-469C-8567-64210B3FE95B}"/>
    <cellStyle name="Comma 6 3 4 2 2 3" xfId="7830" xr:uid="{21F24C89-FA9C-4743-A716-FA1F5B2E7822}"/>
    <cellStyle name="Comma 6 3 4 2 2 3 2" xfId="19058" xr:uid="{222BC6D0-EAB7-4CDC-AA26-6F0A1B5C1C6D}"/>
    <cellStyle name="Comma 6 3 4 2 2 4" xfId="13455" xr:uid="{A2EC7022-96CC-4A4E-B272-16E5302CC292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3" xfId="15164" xr:uid="{A83107E0-C817-4D4D-9BB2-C54DA9422986}"/>
    <cellStyle name="Comma 6 3 4 2 4" xfId="6750" xr:uid="{7841C150-4D5A-4C6D-A965-2E493B0F8257}"/>
    <cellStyle name="Comma 6 3 4 2 4 2" xfId="17978" xr:uid="{BC72C006-864F-4395-9485-D7CBB07DF8F0}"/>
    <cellStyle name="Comma 6 3 4 2 5" xfId="12375" xr:uid="{9FB8C78A-D54F-474B-8135-49F1756FA1F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3" xfId="15706" xr:uid="{921241A3-AAC1-42BF-AD92-A289BDD85C99}"/>
    <cellStyle name="Comma 6 3 4 3 3" xfId="7292" xr:uid="{884C6085-35D7-4BD4-98BD-A7BDAD0F9D7A}"/>
    <cellStyle name="Comma 6 3 4 3 3 2" xfId="18520" xr:uid="{68556806-EDA9-4A95-AA0D-55203E2F5928}"/>
    <cellStyle name="Comma 6 3 4 3 4" xfId="12917" xr:uid="{DCCCFEAB-FCAC-401A-A443-66C3CBAA9B6B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3" xfId="14626" xr:uid="{6E2930FF-E4B3-41CA-8650-FB454C823676}"/>
    <cellStyle name="Comma 6 3 4 5" xfId="6212" xr:uid="{C9CDC4D7-A8BC-4A96-A713-D08FF6396219}"/>
    <cellStyle name="Comma 6 3 4 5 2" xfId="17440" xr:uid="{1315937C-3930-4E6F-BA78-1452F38ED133}"/>
    <cellStyle name="Comma 6 3 4 6" xfId="11837" xr:uid="{43764616-7768-4DF2-865C-837FBB78A16C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3" xfId="15977" xr:uid="{62598C33-9BC8-4934-B999-DFB70ED285B0}"/>
    <cellStyle name="Comma 6 3 5 2 3" xfId="7563" xr:uid="{29DE2877-8E03-4021-8D3A-CDA390150AFE}"/>
    <cellStyle name="Comma 6 3 5 2 3 2" xfId="18791" xr:uid="{41E123A0-0E5D-450E-932A-0FDDE72096D7}"/>
    <cellStyle name="Comma 6 3 5 2 4" xfId="13188" xr:uid="{21146742-2345-46C3-A5E2-4D097780860B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3" xfId="14897" xr:uid="{CE087F5A-C6DC-4515-BF43-03CFEE9899E1}"/>
    <cellStyle name="Comma 6 3 5 4" xfId="6483" xr:uid="{C9324672-2ED6-4C93-B648-A5E0CC14AE8D}"/>
    <cellStyle name="Comma 6 3 5 4 2" xfId="17711" xr:uid="{27536804-891C-4B85-83C8-C6AEE94161C1}"/>
    <cellStyle name="Comma 6 3 5 5" xfId="12108" xr:uid="{FB5AF87C-A10B-4DE2-AF68-C8430BE0FCFA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3" xfId="15439" xr:uid="{18C449D4-3B19-4532-A845-4C21457D10E8}"/>
    <cellStyle name="Comma 6 3 6 3" xfId="7025" xr:uid="{5AAD0457-1B0D-4A6A-A6CE-F299D77A0CA6}"/>
    <cellStyle name="Comma 6 3 6 3 2" xfId="18253" xr:uid="{70120E0C-8AB2-4B91-A143-7CFFD2B30FA0}"/>
    <cellStyle name="Comma 6 3 6 4" xfId="12650" xr:uid="{8FFE933D-DFBE-412B-89CD-99DCA691BFF4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3" xfId="16520" xr:uid="{78AE9FAF-C154-421C-B971-44A1A951C569}"/>
    <cellStyle name="Comma 6 3 7 3" xfId="8106" xr:uid="{E40FBF0D-0F07-4FE4-B076-E047A993D877}"/>
    <cellStyle name="Comma 6 3 7 3 2" xfId="19334" xr:uid="{5C0272B9-A056-4DAB-B2BF-D275900B8EEF}"/>
    <cellStyle name="Comma 6 3 7 4" xfId="13731" xr:uid="{59424879-AC71-41F7-9DF6-06B0F3447FA8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3" xfId="14359" xr:uid="{DD0EA7A4-E97A-43D0-837A-C735809347F2}"/>
    <cellStyle name="Comma 6 3 8 3" xfId="5945" xr:uid="{CE1671BA-C48F-436E-A83E-8F51831BE471}"/>
    <cellStyle name="Comma 6 3 8 3 2" xfId="17173" xr:uid="{D0033F72-9EB9-476A-93AB-6997D1167A34}"/>
    <cellStyle name="Comma 6 3 8 4" xfId="11570" xr:uid="{6AB8DE6D-ED21-4104-9813-77CE7CC7598D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3" xfId="14083" xr:uid="{BA1A6B34-EC36-4F6E-A871-E071331252E9}"/>
    <cellStyle name="Comma 6 4" xfId="92" xr:uid="{00000000-0005-0000-0000-000012080000}"/>
    <cellStyle name="Comma 6 4 10" xfId="11324" xr:uid="{6B9EFD74-EF98-4CBF-BE3C-FA3D92086587}"/>
    <cellStyle name="Comma 6 4 2" xfId="218" xr:uid="{00000000-0005-0000-0000-000013080000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3" xfId="16400" xr:uid="{2F044105-DBA9-4676-97F2-ABA267F1EB31}"/>
    <cellStyle name="Comma 6 4 2 2 2 2 3" xfId="7986" xr:uid="{9F4DBCD8-2646-448C-8A03-2FBD48EC7F10}"/>
    <cellStyle name="Comma 6 4 2 2 2 2 3 2" xfId="19214" xr:uid="{02A88417-019C-4704-ADFD-1BB5B36F6F01}"/>
    <cellStyle name="Comma 6 4 2 2 2 2 4" xfId="13611" xr:uid="{CA56876B-8BB5-4733-BC80-55EE214D9F5B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3" xfId="15320" xr:uid="{8406C755-ACE5-4689-B077-7509CF03C880}"/>
    <cellStyle name="Comma 6 4 2 2 2 4" xfId="6906" xr:uid="{ABD5313C-AFFE-49EA-8306-D1682B5C838B}"/>
    <cellStyle name="Comma 6 4 2 2 2 4 2" xfId="18134" xr:uid="{3981D827-5197-4CD9-96CA-DE4E38AA88BA}"/>
    <cellStyle name="Comma 6 4 2 2 2 5" xfId="12531" xr:uid="{61337E88-B3B4-4B3D-837A-6F072C10925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3" xfId="15862" xr:uid="{917168B0-5447-4B18-8FA4-C9251FCAAE1A}"/>
    <cellStyle name="Comma 6 4 2 2 3 3" xfId="7448" xr:uid="{263DF1C5-3D14-4702-A3B1-A21A8FF7C904}"/>
    <cellStyle name="Comma 6 4 2 2 3 3 2" xfId="18676" xr:uid="{9E80A848-A0C1-4712-9098-0D455B5C9D81}"/>
    <cellStyle name="Comma 6 4 2 2 3 4" xfId="13073" xr:uid="{1D19ACB1-4B12-4A01-B144-24262D363B89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3" xfId="14782" xr:uid="{2C020D49-9485-4FC7-99EA-2D8528AE2380}"/>
    <cellStyle name="Comma 6 4 2 2 5" xfId="6368" xr:uid="{921EBC1D-F5B6-4859-948B-E52921519AAE}"/>
    <cellStyle name="Comma 6 4 2 2 5 2" xfId="17596" xr:uid="{11D67207-F84E-4E47-93F1-97412248BA1A}"/>
    <cellStyle name="Comma 6 4 2 2 6" xfId="11993" xr:uid="{76ACAAF8-2D98-405E-A323-2DA47CC3F026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3" xfId="16133" xr:uid="{E3482D7D-EF5B-460C-9826-ECE4F926B4BD}"/>
    <cellStyle name="Comma 6 4 2 3 2 3" xfId="7719" xr:uid="{6A601A41-A95E-4D9D-ABDD-27D607A19B7E}"/>
    <cellStyle name="Comma 6 4 2 3 2 3 2" xfId="18947" xr:uid="{E7DA036D-38AF-4DF2-A130-9C825F137504}"/>
    <cellStyle name="Comma 6 4 2 3 2 4" xfId="13344" xr:uid="{276D35DC-636B-4271-AAF5-CA26AA8B77D7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3" xfId="15053" xr:uid="{5A69532B-0DB1-45B6-901E-D64F833E791A}"/>
    <cellStyle name="Comma 6 4 2 3 4" xfId="6639" xr:uid="{58655FAA-E8A6-4EAF-84E2-9F6C402721E7}"/>
    <cellStyle name="Comma 6 4 2 3 4 2" xfId="17867" xr:uid="{B9C3541D-2548-4676-B43E-E0E49B8A9DBC}"/>
    <cellStyle name="Comma 6 4 2 3 5" xfId="12264" xr:uid="{44B1CE70-83B5-42A3-B2B6-1CFD08D765A4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3" xfId="15595" xr:uid="{B8E0071A-3653-4DC9-81A0-701DA375DA6C}"/>
    <cellStyle name="Comma 6 4 2 4 3" xfId="7181" xr:uid="{15F3FD88-631C-4AEA-BA09-68C74E125B1F}"/>
    <cellStyle name="Comma 6 4 2 4 3 2" xfId="18409" xr:uid="{8B1CFACE-DB07-4D32-AEAB-AE3082E06D01}"/>
    <cellStyle name="Comma 6 4 2 4 4" xfId="12806" xr:uid="{1E47F411-111A-48AB-A4C1-B2CC4C4101F0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3" xfId="16676" xr:uid="{44456FA2-5D13-451F-8B9F-0E91C9B70973}"/>
    <cellStyle name="Comma 6 4 2 5 3" xfId="8262" xr:uid="{0FA29F2A-12B0-4A30-ADA2-69B1CB644BAE}"/>
    <cellStyle name="Comma 6 4 2 5 3 2" xfId="19490" xr:uid="{9C9C09BB-6D6E-482B-B19D-694AF7472781}"/>
    <cellStyle name="Comma 6 4 2 5 4" xfId="13887" xr:uid="{5FC74A3B-C446-477B-80D6-3BBA6BA82680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3" xfId="14515" xr:uid="{1B33EE35-FC14-4AEB-BDBA-195E4A403986}"/>
    <cellStyle name="Comma 6 4 2 6 3" xfId="6101" xr:uid="{F19466FC-7C6C-4C42-BEFB-C899AA4E5270}"/>
    <cellStyle name="Comma 6 4 2 6 3 2" xfId="17329" xr:uid="{642980C8-0880-440A-8ECC-C016D250A6B8}"/>
    <cellStyle name="Comma 6 4 2 6 4" xfId="11726" xr:uid="{6728227C-922D-46B6-A507-FBC1EC27432F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3" xfId="14239" xr:uid="{5957F73A-FB4A-4C83-95E8-62ACC7EFE8FC}"/>
    <cellStyle name="Comma 6 4 2 8" xfId="5826" xr:uid="{5D7C3A5E-4677-4EFD-9107-72E18504D23D}"/>
    <cellStyle name="Comma 6 4 2 8 2" xfId="17054" xr:uid="{57A49FFB-AC1B-44ED-9455-F4FBCF2F65C9}"/>
    <cellStyle name="Comma 6 4 2 9" xfId="11450" xr:uid="{74696898-8DF9-4C3F-B359-FADFE4C13C33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3" xfId="16274" xr:uid="{1118373B-96A8-4B1C-B4C5-C70D88DD4FAE}"/>
    <cellStyle name="Comma 6 4 3 2 2 3" xfId="7860" xr:uid="{87312690-CAE0-493D-B95F-E825CC0CFCF0}"/>
    <cellStyle name="Comma 6 4 3 2 2 3 2" xfId="19088" xr:uid="{952DC006-8A44-4D0A-ADC5-48AB57FC7942}"/>
    <cellStyle name="Comma 6 4 3 2 2 4" xfId="13485" xr:uid="{632643CF-CEFA-4DC9-8A7C-7BCA377E3CE8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3" xfId="15194" xr:uid="{51E978BB-2A21-467D-8D1D-A24D8DD4C40F}"/>
    <cellStyle name="Comma 6 4 3 2 4" xfId="6780" xr:uid="{FB847CB9-E39F-423B-B302-4EE2BAD04B40}"/>
    <cellStyle name="Comma 6 4 3 2 4 2" xfId="18008" xr:uid="{2C1E5D06-8381-4537-B717-A1197DF87730}"/>
    <cellStyle name="Comma 6 4 3 2 5" xfId="12405" xr:uid="{7E441A42-0849-4D3F-B6E4-FE9D3B838464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3" xfId="15736" xr:uid="{C69EAD57-6A00-42F7-8E0A-F18213BE6E5E}"/>
    <cellStyle name="Comma 6 4 3 3 3" xfId="7322" xr:uid="{31355980-E8E1-49F3-80C3-1C62A9825545}"/>
    <cellStyle name="Comma 6 4 3 3 3 2" xfId="18550" xr:uid="{59B26CDB-5D80-4CC1-8257-BA1B3C42625B}"/>
    <cellStyle name="Comma 6 4 3 3 4" xfId="12947" xr:uid="{93D6A45B-1FE4-4BC3-9F96-6C6F84539897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3" xfId="14656" xr:uid="{C3E14B6E-8C52-4473-A301-B8EFA8EE4872}"/>
    <cellStyle name="Comma 6 4 3 5" xfId="6242" xr:uid="{11C43665-567C-4215-BBD2-5FC003CD3559}"/>
    <cellStyle name="Comma 6 4 3 5 2" xfId="17470" xr:uid="{C3F29338-2553-4C70-856E-24915E3A6D14}"/>
    <cellStyle name="Comma 6 4 3 6" xfId="11867" xr:uid="{9975AA31-E289-4041-A719-EE2CD416257E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3" xfId="16007" xr:uid="{17AEB320-676B-4BBE-809D-3C6E4F90B7DF}"/>
    <cellStyle name="Comma 6 4 4 2 3" xfId="7593" xr:uid="{C90B8249-B4C1-4359-B1FC-CBB3339BFC2A}"/>
    <cellStyle name="Comma 6 4 4 2 3 2" xfId="18821" xr:uid="{5FE84E3E-B224-4230-9021-E569FC2F4FED}"/>
    <cellStyle name="Comma 6 4 4 2 4" xfId="13218" xr:uid="{C9E44D5D-8259-436A-882C-5BA431BBDBDA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3" xfId="14927" xr:uid="{419D3585-D937-407D-BB4F-88C1B9B49C7E}"/>
    <cellStyle name="Comma 6 4 4 4" xfId="6513" xr:uid="{87C0AA7C-8F60-4233-96DB-4929955CC4E7}"/>
    <cellStyle name="Comma 6 4 4 4 2" xfId="17741" xr:uid="{5E794337-36E9-411F-9DDC-DE941FEE46DC}"/>
    <cellStyle name="Comma 6 4 4 5" xfId="12138" xr:uid="{2D67B670-90C2-4885-8B4F-D5AE0D666803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3" xfId="15469" xr:uid="{9E812720-F227-4A6E-87A5-D76C350DB103}"/>
    <cellStyle name="Comma 6 4 5 3" xfId="7055" xr:uid="{B3431552-7880-485C-AAFB-D75BD76CF9A0}"/>
    <cellStyle name="Comma 6 4 5 3 2" xfId="18283" xr:uid="{74013A8E-84D7-4B24-B863-49828867AD29}"/>
    <cellStyle name="Comma 6 4 5 4" xfId="12680" xr:uid="{D7EF7694-2039-48C1-BEEA-B8B3A9561A12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3" xfId="16550" xr:uid="{4FD05846-AA0B-4603-A9CA-C2D3A6F5781F}"/>
    <cellStyle name="Comma 6 4 6 3" xfId="8136" xr:uid="{71B3DCE9-E494-4799-B8A7-5D33410F6244}"/>
    <cellStyle name="Comma 6 4 6 3 2" xfId="19364" xr:uid="{16F5C4B2-5806-4E97-A32C-29F67592EE54}"/>
    <cellStyle name="Comma 6 4 6 4" xfId="13761" xr:uid="{AF1D397B-BF95-4D42-8F6F-67B375611F59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3" xfId="14389" xr:uid="{325CCE9B-08B5-410B-B20A-0C8DCC07D6F6}"/>
    <cellStyle name="Comma 6 4 7 3" xfId="5975" xr:uid="{CD81C07E-1F4A-4BA6-A35C-A937CD3BE22C}"/>
    <cellStyle name="Comma 6 4 7 3 2" xfId="17203" xr:uid="{C0322D44-56F4-491D-A3BE-31BF8AC01ED7}"/>
    <cellStyle name="Comma 6 4 7 4" xfId="11600" xr:uid="{1899C966-5B6A-4CCF-A049-821751AE56D9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3" xfId="14113" xr:uid="{6FD10CC7-CE1A-49F5-B1BE-CFEB5B1AD475}"/>
    <cellStyle name="Comma 6 4 9" xfId="5700" xr:uid="{C990D2BF-FEF9-4905-A63D-B3FA6C95DF49}"/>
    <cellStyle name="Comma 6 4 9 2" xfId="16928" xr:uid="{5DAE0732-D18F-4993-BE9F-B48A6FF8EE85}"/>
    <cellStyle name="Comma 6 5" xfId="154" xr:uid="{00000000-0005-0000-0000-000026080000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3" xfId="16336" xr:uid="{496C3155-1A86-45F0-878D-674D020D0B29}"/>
    <cellStyle name="Comma 6 5 2 2 2 3" xfId="7922" xr:uid="{C93E4D9D-3C8F-49CF-A55E-E88E82EB7038}"/>
    <cellStyle name="Comma 6 5 2 2 2 3 2" xfId="19150" xr:uid="{64E9E565-FBFA-47ED-B93C-174531E986D2}"/>
    <cellStyle name="Comma 6 5 2 2 2 4" xfId="13547" xr:uid="{340EF450-1EE1-4826-A839-77A6D7105085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3" xfId="15256" xr:uid="{94BE6C23-5ACD-4B37-9B75-561E551996E9}"/>
    <cellStyle name="Comma 6 5 2 2 4" xfId="6842" xr:uid="{60E14BEE-ED2D-460B-870F-B22B28750B00}"/>
    <cellStyle name="Comma 6 5 2 2 4 2" xfId="18070" xr:uid="{64B6EB22-ACAE-4558-BBE5-13C8FA1BA4E6}"/>
    <cellStyle name="Comma 6 5 2 2 5" xfId="12467" xr:uid="{1FE14723-908C-48DB-ACCF-028212791134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3" xfId="15798" xr:uid="{B65FD212-545D-46AB-913C-9DA5247EF394}"/>
    <cellStyle name="Comma 6 5 2 3 3" xfId="7384" xr:uid="{2E2C4768-6047-45E1-9C8B-4CDC8F9E3211}"/>
    <cellStyle name="Comma 6 5 2 3 3 2" xfId="18612" xr:uid="{0695020E-6FFC-436B-A471-A02B09F191B8}"/>
    <cellStyle name="Comma 6 5 2 3 4" xfId="13009" xr:uid="{83262FF0-3C48-43F9-BA82-F07BB438AFB5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3" xfId="14718" xr:uid="{04899C7E-8C90-4D1C-AEFF-A27C575F2AAC}"/>
    <cellStyle name="Comma 6 5 2 5" xfId="6304" xr:uid="{23644F22-2F90-47F5-9E6E-73EA25C76DD1}"/>
    <cellStyle name="Comma 6 5 2 5 2" xfId="17532" xr:uid="{D3E852DC-3BD5-42B6-9701-82BD15634CC6}"/>
    <cellStyle name="Comma 6 5 2 6" xfId="11929" xr:uid="{527DF48E-44E5-444B-9CD6-F54AEF36AE35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3" xfId="16069" xr:uid="{62F97C21-AC88-4804-BD88-B5CBB3BF8E77}"/>
    <cellStyle name="Comma 6 5 3 2 3" xfId="7655" xr:uid="{126CF071-01AB-491B-84A1-84E7C8359121}"/>
    <cellStyle name="Comma 6 5 3 2 3 2" xfId="18883" xr:uid="{60F46B50-1BC6-4BA2-A8AE-67EEB838CC01}"/>
    <cellStyle name="Comma 6 5 3 2 4" xfId="13280" xr:uid="{F5BF8254-77F0-4FDC-9D14-CF26ED317F08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3" xfId="14989" xr:uid="{8D4087D5-81CB-461D-AB49-FE33F1B363A8}"/>
    <cellStyle name="Comma 6 5 3 4" xfId="6575" xr:uid="{4C59D4B7-80C4-4D10-8CF4-CC7925672052}"/>
    <cellStyle name="Comma 6 5 3 4 2" xfId="17803" xr:uid="{41B94B9B-2DA2-405F-B6B9-5C2455CD42A4}"/>
    <cellStyle name="Comma 6 5 3 5" xfId="12200" xr:uid="{57FF09F3-8C0F-4105-9452-977FA6704B06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3" xfId="15531" xr:uid="{EA097ECC-0F08-4C96-B280-0B2894B1862B}"/>
    <cellStyle name="Comma 6 5 4 3" xfId="7117" xr:uid="{299C408B-11B3-44AB-9C1E-EF3D26841519}"/>
    <cellStyle name="Comma 6 5 4 3 2" xfId="18345" xr:uid="{ADDDEA2D-F45B-45E7-9140-820E6E3F11F0}"/>
    <cellStyle name="Comma 6 5 4 4" xfId="12742" xr:uid="{ECF0F460-5267-40DA-B22D-869C04CD667F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3" xfId="16612" xr:uid="{472C5A18-9379-4A5A-A1B1-2C794C556EF1}"/>
    <cellStyle name="Comma 6 5 5 3" xfId="8198" xr:uid="{4ACC3C96-83EF-4627-AB0D-8F07864B0233}"/>
    <cellStyle name="Comma 6 5 5 3 2" xfId="19426" xr:uid="{905FD68D-2300-4CE1-89EB-C05626DAABA8}"/>
    <cellStyle name="Comma 6 5 5 4" xfId="13823" xr:uid="{22CB6640-0DCF-4283-A159-423DD37BB23E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3" xfId="14451" xr:uid="{A62885A3-9558-4610-89FF-E5CFD602D36C}"/>
    <cellStyle name="Comma 6 5 6 3" xfId="6037" xr:uid="{2A0F3558-B458-4C50-BAE9-0006288950E5}"/>
    <cellStyle name="Comma 6 5 6 3 2" xfId="17265" xr:uid="{8BA27B4C-0F8A-4E62-9804-2A6AE3EF8253}"/>
    <cellStyle name="Comma 6 5 6 4" xfId="11662" xr:uid="{CEA558BC-158D-4205-B2E5-F3F43E23CCA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3" xfId="14175" xr:uid="{6BA2C3DF-664C-44E9-B329-B66BC5794349}"/>
    <cellStyle name="Comma 6 5 8" xfId="5762" xr:uid="{47373EDA-31C0-45C3-993F-1789AD9BCBCF}"/>
    <cellStyle name="Comma 6 5 8 2" xfId="16990" xr:uid="{FC24FB95-CBD6-4760-941D-7B658CB0820D}"/>
    <cellStyle name="Comma 6 5 9" xfId="11386" xr:uid="{652A45B5-8BC2-4DA5-AAB5-9A5A5EBD804E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3" xfId="16217" xr:uid="{19F52AC6-93FB-44D5-807C-C8390E8C07D9}"/>
    <cellStyle name="Comma 6 6 2 2 3" xfId="7803" xr:uid="{DF5626F3-2320-4AD0-B3B5-33ED08EBC369}"/>
    <cellStyle name="Comma 6 6 2 2 3 2" xfId="19031" xr:uid="{58AEE468-A4FD-407A-9089-A96D299DDD10}"/>
    <cellStyle name="Comma 6 6 2 2 4" xfId="13428" xr:uid="{539D544D-29C6-4B06-8422-08C4D3F1F3B5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3" xfId="15137" xr:uid="{0F1411EE-65E0-472B-827C-527DE69B677E}"/>
    <cellStyle name="Comma 6 6 2 4" xfId="6723" xr:uid="{DC70D897-026B-4FAF-9D90-38D0945639AC}"/>
    <cellStyle name="Comma 6 6 2 4 2" xfId="17951" xr:uid="{5EA4C831-0980-491B-8BF9-8C4B737281F0}"/>
    <cellStyle name="Comma 6 6 2 5" xfId="12348" xr:uid="{E6A94FC5-B818-4F9B-9223-54002D7E2C53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3" xfId="15679" xr:uid="{23A44B7B-6FEA-4CA4-8FA8-F0A733CD54B8}"/>
    <cellStyle name="Comma 6 6 3 3" xfId="7265" xr:uid="{4D4A2A2A-372E-4E66-9D98-EB99EF3C8E6B}"/>
    <cellStyle name="Comma 6 6 3 3 2" xfId="18493" xr:uid="{218E1084-2E12-4D98-86DF-3C6BACB1B9A1}"/>
    <cellStyle name="Comma 6 6 3 4" xfId="12890" xr:uid="{3113D3DE-E40C-4FF0-AFAB-4E84E7596DC3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3" xfId="14599" xr:uid="{D8BE112C-A706-48EA-A08A-E4DED706D0E3}"/>
    <cellStyle name="Comma 6 6 5" xfId="6185" xr:uid="{37C6521E-71FC-439B-96E4-0665C97C362F}"/>
    <cellStyle name="Comma 6 6 5 2" xfId="17413" xr:uid="{B0517688-9C3A-4DF2-BFD3-2F533B6E5902}"/>
    <cellStyle name="Comma 6 6 6" xfId="11810" xr:uid="{E6FB1580-30AD-4EC1-9990-67E3024B61B2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3" xfId="15950" xr:uid="{85C97B73-F9AB-49E8-9F06-027837758387}"/>
    <cellStyle name="Comma 6 7 2 3" xfId="7536" xr:uid="{A1B878E2-55DF-4361-8AF4-D3D552AA12AF}"/>
    <cellStyle name="Comma 6 7 2 3 2" xfId="18764" xr:uid="{8125FBEF-4744-443A-B76C-BC38C9B82FB3}"/>
    <cellStyle name="Comma 6 7 2 4" xfId="13161" xr:uid="{557DC399-1065-4709-A525-0B3D9F79BA29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3" xfId="14870" xr:uid="{6848B2DE-84C3-42C1-B2C5-56573A34F72A}"/>
    <cellStyle name="Comma 6 7 4" xfId="6456" xr:uid="{0C430E47-DC5F-45F6-9E48-2671BE3056AD}"/>
    <cellStyle name="Comma 6 7 4 2" xfId="17684" xr:uid="{567B5A1F-3D32-4F46-986A-512AB9BE010E}"/>
    <cellStyle name="Comma 6 7 5" xfId="12081" xr:uid="{E983B8C5-5044-47A8-B68D-60FA6EE42561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3" xfId="15412" xr:uid="{AA7FFFBA-E7BF-4515-956B-C26556E3067E}"/>
    <cellStyle name="Comma 6 8 3" xfId="6998" xr:uid="{3C5EC4F2-A332-428D-B60B-A6F7B4D07764}"/>
    <cellStyle name="Comma 6 8 3 2" xfId="18226" xr:uid="{1F294FF0-446F-4BD2-9C6E-D2DF4095FD46}"/>
    <cellStyle name="Comma 6 8 4" xfId="12623" xr:uid="{BE7A2A51-C7FD-4C4E-8EE7-B1C9E08158C1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3" xfId="16493" xr:uid="{F0F98BED-18AD-481D-977E-618FE06CEEBE}"/>
    <cellStyle name="Comma 6 9 3" xfId="8079" xr:uid="{D1EFB1F9-130B-496C-8DAA-F25484C68FB9}"/>
    <cellStyle name="Comma 6 9 3 2" xfId="19307" xr:uid="{9DC8ED87-1692-4C0B-BE6B-C1DCD474FDF1}"/>
    <cellStyle name="Comma 6 9 4" xfId="13704" xr:uid="{C6C46CD2-A254-4D96-ADCC-E4B0B0BF849E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3" xfId="16775" xr:uid="{21A55F68-3AE6-471D-AE20-300D0E7987C0}"/>
    <cellStyle name="Comma 60 3" xfId="8361" xr:uid="{42EC92FA-92D4-434F-BF8D-11D8D971598F}"/>
    <cellStyle name="Comma 60 3 2" xfId="19589" xr:uid="{A3D14221-5602-45E0-9883-7FB37B9339A4}"/>
    <cellStyle name="Comma 60 4" xfId="13986" xr:uid="{E7516AA1-1289-4F29-9244-898A26C7F74D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3" xfId="16776" xr:uid="{E48BBE2B-C957-41E1-B036-171BDD75B1A4}"/>
    <cellStyle name="Comma 61 3" xfId="8362" xr:uid="{7D28D2A8-4997-449E-A16B-DDFF663B6329}"/>
    <cellStyle name="Comma 61 3 2" xfId="19590" xr:uid="{CF9FC101-F0B8-4A03-B8C6-656B4C22D142}"/>
    <cellStyle name="Comma 61 4" xfId="13987" xr:uid="{8AE2B149-EE91-4A59-AFD3-67722E96E6CF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3" xfId="16780" xr:uid="{AD9ABAB5-7912-4F98-B43C-6FA507DFF0E4}"/>
    <cellStyle name="Comma 62 3" xfId="8366" xr:uid="{0D3953BC-369E-4076-8279-3B083CE9F54C}"/>
    <cellStyle name="Comma 62 3 2" xfId="19594" xr:uid="{BE4069D7-047E-453A-B4DE-6938DA710568}"/>
    <cellStyle name="Comma 62 4" xfId="13991" xr:uid="{88A40BAE-E2B0-4B88-A3AB-55CB7ACE23CD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3" xfId="16779" xr:uid="{8C0A6D12-5E78-41D3-9573-23636B902949}"/>
    <cellStyle name="Comma 63 3" xfId="8365" xr:uid="{6F5EC716-9EE7-4072-B1BE-359699CEACCA}"/>
    <cellStyle name="Comma 63 3 2" xfId="19593" xr:uid="{B470F81F-6835-4272-89EB-20687F8E40AD}"/>
    <cellStyle name="Comma 63 4" xfId="13990" xr:uid="{4EFA0D58-255E-4930-864F-F496B3BE2EF4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3" xfId="16785" xr:uid="{FFF4E842-4E27-45F8-8E28-01BC7160D1CF}"/>
    <cellStyle name="Comma 64 2 3" xfId="8371" xr:uid="{20B037DF-35AA-467C-B265-E2359374EDDA}"/>
    <cellStyle name="Comma 64 2 3 2" xfId="19599" xr:uid="{7ABAE14E-9C19-4BC1-A0F1-EEA28B19695A}"/>
    <cellStyle name="Comma 64 2 4" xfId="13996" xr:uid="{85D54584-3F8B-4C2F-8E46-9AF4BD918B65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3" xfId="16781" xr:uid="{4004FA11-1325-40C7-9DA6-0A31FD351416}"/>
    <cellStyle name="Comma 64 4" xfId="8367" xr:uid="{11BB79D7-784F-4AAC-BA14-B245B461263C}"/>
    <cellStyle name="Comma 64 4 2" xfId="19595" xr:uid="{7DC172B8-3ED0-43E0-82C4-117FFBD62801}"/>
    <cellStyle name="Comma 64 5" xfId="13992" xr:uid="{57472642-15FD-49D1-88AC-8BDCAD75CBDE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3" xfId="16782" xr:uid="{3D9100E0-6881-4163-B380-1FE27A21F8C8}"/>
    <cellStyle name="Comma 65 3" xfId="8368" xr:uid="{C1611B73-9E99-47AA-BC53-3CA6DC1A372F}"/>
    <cellStyle name="Comma 65 3 2" xfId="19596" xr:uid="{C8E0BB0F-76C8-4E09-9EF1-F9AE0B51B2A8}"/>
    <cellStyle name="Comma 65 4" xfId="13993" xr:uid="{43811A08-F127-4BA2-A089-0745F36C9B0A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3" xfId="16783" xr:uid="{FE4253B5-B605-44E2-9557-E0521444C88F}"/>
    <cellStyle name="Comma 66 3" xfId="8369" xr:uid="{00877009-A8B3-4334-B738-BE6B17AA9C64}"/>
    <cellStyle name="Comma 66 3 2" xfId="19597" xr:uid="{9BD9E556-379D-4455-97B7-4217A3C3CA90}"/>
    <cellStyle name="Comma 66 4" xfId="13994" xr:uid="{CA1F2716-5CF5-4F6C-B4B7-B5D30B896CD9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3" xfId="16784" xr:uid="{D6C299F8-1FEA-4673-90CE-90BEA60772AC}"/>
    <cellStyle name="Comma 67 3" xfId="8370" xr:uid="{7DA985A5-C739-4BBA-AC30-0763F38FC227}"/>
    <cellStyle name="Comma 67 3 2" xfId="19598" xr:uid="{E2E97588-AADE-43F4-AA6F-26A58C63FEB8}"/>
    <cellStyle name="Comma 67 4" xfId="13995" xr:uid="{1652C09D-1305-40F3-B7DD-277BD13C2D52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3" xfId="16788" xr:uid="{4315E41C-F75A-426D-8876-0B8A7BFB3D88}"/>
    <cellStyle name="Comma 68 3" xfId="8374" xr:uid="{86D9CA4E-CE6E-4E9D-8D9E-A70BA1C69998}"/>
    <cellStyle name="Comma 68 3 2" xfId="19602" xr:uid="{F544CD19-E8B8-4E34-AEF4-902A7076296C}"/>
    <cellStyle name="Comma 68 4" xfId="13999" xr:uid="{8FD50F7E-1989-4D36-AA6C-B68A918EBD6A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3" xfId="16789" xr:uid="{92151019-F140-4D2A-BDDB-D946632FF227}"/>
    <cellStyle name="Comma 69 3" xfId="8375" xr:uid="{94AED524-B669-42D8-85B2-F39C232DEF93}"/>
    <cellStyle name="Comma 69 3 2" xfId="19603" xr:uid="{619317E1-67C9-4D43-BEED-E2BA42C322FD}"/>
    <cellStyle name="Comma 69 4" xfId="14000" xr:uid="{143EB4FD-AE75-4360-8D6C-E4121355CD03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3" xfId="14333" xr:uid="{09683730-D47D-44E4-952F-FED8055A222D}"/>
    <cellStyle name="Comma 7 10 3" xfId="5919" xr:uid="{7513E1DD-9D06-416A-B89B-B3C9BCE75D7E}"/>
    <cellStyle name="Comma 7 10 3 2" xfId="17147" xr:uid="{4DEFC67D-F0C2-4721-A2EE-B566F38AAA55}"/>
    <cellStyle name="Comma 7 10 4" xfId="11544" xr:uid="{CC4652FA-209C-4E5B-86A3-F012D592759C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3" xfId="14057" xr:uid="{0E40CD18-659E-4014-81F4-FCC3D8F9A6A2}"/>
    <cellStyle name="Comma 7 12" xfId="5644" xr:uid="{2EDAD321-1964-446D-9088-B56CB6C8078C}"/>
    <cellStyle name="Comma 7 12 2" xfId="16872" xr:uid="{337E0A23-B897-4814-8B2F-167E69F5CE3B}"/>
    <cellStyle name="Comma 7 13" xfId="11268" xr:uid="{186CE77F-A93F-4CDB-A309-88C770524E4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3" xfId="14070" xr:uid="{00714AFB-34BD-48D1-890C-7BFDF79967BC}"/>
    <cellStyle name="Comma 7 2 11" xfId="5657" xr:uid="{C616FB4F-AE0F-4737-A39F-456C34929104}"/>
    <cellStyle name="Comma 7 2 11 2" xfId="16885" xr:uid="{4BEA43BC-3A7F-470D-A47F-16EF7455717D}"/>
    <cellStyle name="Comma 7 2 12" xfId="11281" xr:uid="{49EF4943-86EF-46C5-893F-5F1F30C8E7A2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1" xfId="11310" xr:uid="{E58DCBAF-8A9D-4095-9C43-D8B2A71E8D73}"/>
    <cellStyle name="Comma 7 2 2 2" xfId="140" xr:uid="{00000000-0005-0000-0000-000047080000}"/>
    <cellStyle name="Comma 7 2 2 2 10" xfId="11372" xr:uid="{8A9D6100-76F0-479C-9C86-06B97CEB156C}"/>
    <cellStyle name="Comma 7 2 2 2 2" xfId="266" xr:uid="{00000000-0005-0000-0000-000048080000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3" xfId="16448" xr:uid="{88005524-0BBC-413F-8109-12969F18293B}"/>
    <cellStyle name="Comma 7 2 2 2 2 2 2 2 3" xfId="8034" xr:uid="{87CF1ED0-8AB3-48A1-9A1E-5065A86F61D1}"/>
    <cellStyle name="Comma 7 2 2 2 2 2 2 2 3 2" xfId="19262" xr:uid="{C767013B-A05B-48BE-884D-B7B2B0199D56}"/>
    <cellStyle name="Comma 7 2 2 2 2 2 2 2 4" xfId="13659" xr:uid="{7E8381D7-601A-4CF3-B3FF-897D44EE293B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3" xfId="15368" xr:uid="{01F39DF4-F93F-4CF9-B90C-E014FB504C33}"/>
    <cellStyle name="Comma 7 2 2 2 2 2 2 4" xfId="6954" xr:uid="{FC793253-EF18-4780-B33D-1899E9D0E0CE}"/>
    <cellStyle name="Comma 7 2 2 2 2 2 2 4 2" xfId="18182" xr:uid="{9B2ED741-B6A4-45AD-A6C7-D2D478402845}"/>
    <cellStyle name="Comma 7 2 2 2 2 2 2 5" xfId="12579" xr:uid="{4AAE6624-7D5E-4AE0-BB08-E14D7E5D4816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3" xfId="15910" xr:uid="{E37E0651-2B72-4EC7-B5DA-563A1C1A0711}"/>
    <cellStyle name="Comma 7 2 2 2 2 2 3 3" xfId="7496" xr:uid="{6A70CE53-7346-487A-8302-70A5F0832FB9}"/>
    <cellStyle name="Comma 7 2 2 2 2 2 3 3 2" xfId="18724" xr:uid="{D3F5F556-1D1C-426D-9EDE-EE9A10B83B72}"/>
    <cellStyle name="Comma 7 2 2 2 2 2 3 4" xfId="13121" xr:uid="{759C4A1E-AF98-42C3-98B9-F15626F7E1F7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3" xfId="14830" xr:uid="{F3B31F3C-0448-4EF8-9D7B-D7372BE14C1B}"/>
    <cellStyle name="Comma 7 2 2 2 2 2 5" xfId="6416" xr:uid="{1E5FF656-64E3-4AD0-B6F7-688D7B9F12B5}"/>
    <cellStyle name="Comma 7 2 2 2 2 2 5 2" xfId="17644" xr:uid="{A36B4DA3-F639-4269-9778-AFBA0F4CAE9A}"/>
    <cellStyle name="Comma 7 2 2 2 2 2 6" xfId="12041" xr:uid="{D098BCA6-4ABF-4C32-BADF-F5C00431F542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3" xfId="16181" xr:uid="{5FEAA3D8-CFDE-4733-A631-2F86861B9681}"/>
    <cellStyle name="Comma 7 2 2 2 2 3 2 3" xfId="7767" xr:uid="{8696369F-CFAA-4F4B-90BA-59200FB53A62}"/>
    <cellStyle name="Comma 7 2 2 2 2 3 2 3 2" xfId="18995" xr:uid="{F4C817B3-1582-4998-B9EF-444852F1544E}"/>
    <cellStyle name="Comma 7 2 2 2 2 3 2 4" xfId="13392" xr:uid="{29CD4A29-2812-46E5-AB00-CECC3637F25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3" xfId="15101" xr:uid="{6DE1956F-CADF-4881-B800-8B84F039BF9B}"/>
    <cellStyle name="Comma 7 2 2 2 2 3 4" xfId="6687" xr:uid="{0D4ED812-16C7-4059-A868-820D2ADF8F6D}"/>
    <cellStyle name="Comma 7 2 2 2 2 3 4 2" xfId="17915" xr:uid="{42DA6CD8-669A-4D69-B6B5-D4D3B6B238C1}"/>
    <cellStyle name="Comma 7 2 2 2 2 3 5" xfId="12312" xr:uid="{99922175-4DC4-40E1-98A4-08341A8FF0EE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3" xfId="15643" xr:uid="{078C49E2-97C0-43CC-B760-664DF3AFD410}"/>
    <cellStyle name="Comma 7 2 2 2 2 4 3" xfId="7229" xr:uid="{6778C408-FBB6-4F31-BB23-F6225F4718A5}"/>
    <cellStyle name="Comma 7 2 2 2 2 4 3 2" xfId="18457" xr:uid="{DC0AF515-7F44-4FA7-9B6A-F1A0888C9FAC}"/>
    <cellStyle name="Comma 7 2 2 2 2 4 4" xfId="12854" xr:uid="{F7FAE722-35DB-41CB-8A97-F5618F37B72E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3" xfId="16724" xr:uid="{6BC66307-CCD6-482C-8D8D-82E07AFACDEC}"/>
    <cellStyle name="Comma 7 2 2 2 2 5 3" xfId="8310" xr:uid="{A771421F-BEA5-4871-AF6E-2BD06024CB02}"/>
    <cellStyle name="Comma 7 2 2 2 2 5 3 2" xfId="19538" xr:uid="{3503D1E1-2DAD-4336-B8F5-9F5D5D16B5CF}"/>
    <cellStyle name="Comma 7 2 2 2 2 5 4" xfId="13935" xr:uid="{504FEFCB-AE19-47AB-B812-56E61A45CBDB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3" xfId="14563" xr:uid="{2C2D9EA5-DECE-40A2-88D9-1DC2037185F4}"/>
    <cellStyle name="Comma 7 2 2 2 2 6 3" xfId="6149" xr:uid="{99514368-1066-4F85-B818-3B8E40C77021}"/>
    <cellStyle name="Comma 7 2 2 2 2 6 3 2" xfId="17377" xr:uid="{4EC0968C-7132-4158-95D1-320A1E2FD1A8}"/>
    <cellStyle name="Comma 7 2 2 2 2 6 4" xfId="11774" xr:uid="{A8C75A72-8FB3-454B-A836-2A62E987EA3C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3" xfId="14287" xr:uid="{79D7D1E7-8633-4E96-8A3C-65D26D7D8A1B}"/>
    <cellStyle name="Comma 7 2 2 2 2 8" xfId="5874" xr:uid="{913695E8-B7E8-487D-9D1E-4BC829FA5567}"/>
    <cellStyle name="Comma 7 2 2 2 2 8 2" xfId="17102" xr:uid="{FAA54DEC-DB4D-4C05-AEC0-1460BDDAA128}"/>
    <cellStyle name="Comma 7 2 2 2 2 9" xfId="11498" xr:uid="{ECE3C1C4-00AB-4B7E-805E-C9D073384DFA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3" xfId="16322" xr:uid="{48C4CCCC-C1EE-4103-A714-440BD01E5FB5}"/>
    <cellStyle name="Comma 7 2 2 2 3 2 2 3" xfId="7908" xr:uid="{659A404A-F75C-4A83-A1F8-0249105A62BB}"/>
    <cellStyle name="Comma 7 2 2 2 3 2 2 3 2" xfId="19136" xr:uid="{9735F769-310B-4A08-83E4-45401F5C5468}"/>
    <cellStyle name="Comma 7 2 2 2 3 2 2 4" xfId="13533" xr:uid="{5581A37A-B055-472D-A61D-ED899E8A1C5E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3" xfId="15242" xr:uid="{1CFF9DD8-4A8F-410D-8C76-F4FDA080AE84}"/>
    <cellStyle name="Comma 7 2 2 2 3 2 4" xfId="6828" xr:uid="{D7203359-DFB7-443E-98E8-614512D7D341}"/>
    <cellStyle name="Comma 7 2 2 2 3 2 4 2" xfId="18056" xr:uid="{08562C5C-4BED-4BED-988A-456E07B98A3B}"/>
    <cellStyle name="Comma 7 2 2 2 3 2 5" xfId="12453" xr:uid="{37AF28A6-0336-41AB-9453-D01A1BAA7224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3" xfId="15784" xr:uid="{B56AD36D-450B-43A5-B020-03E8AA0EF8A2}"/>
    <cellStyle name="Comma 7 2 2 2 3 3 3" xfId="7370" xr:uid="{EB111575-B66E-42A3-AD39-5BE2CA462337}"/>
    <cellStyle name="Comma 7 2 2 2 3 3 3 2" xfId="18598" xr:uid="{982E726E-032D-4DCD-A131-9977A43C7BC0}"/>
    <cellStyle name="Comma 7 2 2 2 3 3 4" xfId="12995" xr:uid="{596783EA-4DE9-47A7-AD6D-B0610FF17448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3" xfId="14704" xr:uid="{70F3A4BF-77EC-4C7C-9879-BB56F00C5CF4}"/>
    <cellStyle name="Comma 7 2 2 2 3 5" xfId="6290" xr:uid="{CF578AE6-EC41-4759-B87C-E89229DB2EAA}"/>
    <cellStyle name="Comma 7 2 2 2 3 5 2" xfId="17518" xr:uid="{59B00467-BEE3-475D-8005-C9E738646087}"/>
    <cellStyle name="Comma 7 2 2 2 3 6" xfId="11915" xr:uid="{C503CDA2-F638-4972-8ADC-FAAE5260C03F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3" xfId="16055" xr:uid="{FFC4C5CF-1481-455B-9F0F-8553855B4B67}"/>
    <cellStyle name="Comma 7 2 2 2 4 2 3" xfId="7641" xr:uid="{2FE15948-7D88-4C12-84EE-83C1A8CAC518}"/>
    <cellStyle name="Comma 7 2 2 2 4 2 3 2" xfId="18869" xr:uid="{140F23BD-24F4-4D3E-87C2-C19C78297FD5}"/>
    <cellStyle name="Comma 7 2 2 2 4 2 4" xfId="13266" xr:uid="{2B780AF3-2B95-434C-9C95-8FF251F7A160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3" xfId="14975" xr:uid="{D0FD59E8-1571-4B64-A226-608BF929C96B}"/>
    <cellStyle name="Comma 7 2 2 2 4 4" xfId="6561" xr:uid="{53D0F528-B120-4D6B-BCEF-4D3CCB2313A5}"/>
    <cellStyle name="Comma 7 2 2 2 4 4 2" xfId="17789" xr:uid="{B81E7EB2-54CE-4F2C-9554-8FE369A74182}"/>
    <cellStyle name="Comma 7 2 2 2 4 5" xfId="12186" xr:uid="{0685DED4-1D05-48B9-983E-1FAFCB020341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3" xfId="15517" xr:uid="{43633395-1D40-4A34-A6EE-0856AF23126E}"/>
    <cellStyle name="Comma 7 2 2 2 5 3" xfId="7103" xr:uid="{EF14C93A-2B92-4E24-8A1E-ABCE19CCAFBA}"/>
    <cellStyle name="Comma 7 2 2 2 5 3 2" xfId="18331" xr:uid="{38BE744F-0204-4620-940A-C28C3422EAD4}"/>
    <cellStyle name="Comma 7 2 2 2 5 4" xfId="12728" xr:uid="{09276AC4-B81C-4537-85BF-B1820E43560B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3" xfId="16598" xr:uid="{6D1BA365-0D3B-4C74-B703-AEF2BEF88A6D}"/>
    <cellStyle name="Comma 7 2 2 2 6 3" xfId="8184" xr:uid="{F3412B78-F9E4-4C0E-9AAD-C07D06EC16AF}"/>
    <cellStyle name="Comma 7 2 2 2 6 3 2" xfId="19412" xr:uid="{C9372775-CB84-4518-A601-B3FB4AE1877A}"/>
    <cellStyle name="Comma 7 2 2 2 6 4" xfId="13809" xr:uid="{8937CEB4-B1B5-475F-93B7-11978EB127C3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3" xfId="14437" xr:uid="{575DE083-9623-49A0-87EA-68CE4E90EFE3}"/>
    <cellStyle name="Comma 7 2 2 2 7 3" xfId="6023" xr:uid="{75857A18-B132-4373-B623-8C6561AF13DA}"/>
    <cellStyle name="Comma 7 2 2 2 7 3 2" xfId="17251" xr:uid="{03386350-8458-4BC8-AF97-2D67B9FF7472}"/>
    <cellStyle name="Comma 7 2 2 2 7 4" xfId="11648" xr:uid="{EA6107A9-7621-4036-B546-0A3142346481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3" xfId="14161" xr:uid="{641BEA32-AA41-45E4-955A-0CA4D2DFD2D6}"/>
    <cellStyle name="Comma 7 2 2 2 9" xfId="5748" xr:uid="{52958FF1-2DCF-45B9-A0C6-FC9A0DFBEC72}"/>
    <cellStyle name="Comma 7 2 2 2 9 2" xfId="16976" xr:uid="{5727B384-B8F4-46F3-8C0E-CD69A26D1D88}"/>
    <cellStyle name="Comma 7 2 2 3" xfId="202" xr:uid="{00000000-0005-0000-0000-00005B080000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3" xfId="16384" xr:uid="{CC5C75AD-18F8-4397-8388-1EFC885B1673}"/>
    <cellStyle name="Comma 7 2 2 3 2 2 2 3" xfId="7970" xr:uid="{0B1A3420-7FFB-4415-93E3-F3A22046D68E}"/>
    <cellStyle name="Comma 7 2 2 3 2 2 2 3 2" xfId="19198" xr:uid="{F2FD365F-2E75-46E0-8218-572051E9D7F6}"/>
    <cellStyle name="Comma 7 2 2 3 2 2 2 4" xfId="13595" xr:uid="{9BD231D6-3A3F-48D9-BD61-8A57886F92FB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3" xfId="15304" xr:uid="{D2BEA2C0-20B8-40A0-B732-896F7CF5C374}"/>
    <cellStyle name="Comma 7 2 2 3 2 2 4" xfId="6890" xr:uid="{DEE30941-7DC2-4122-83D7-08D4B7F5610E}"/>
    <cellStyle name="Comma 7 2 2 3 2 2 4 2" xfId="18118" xr:uid="{DCDF40B8-3BF6-478E-A770-0497B098A67A}"/>
    <cellStyle name="Comma 7 2 2 3 2 2 5" xfId="12515" xr:uid="{624EA319-A63A-4FCB-870F-492113EF29BC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3" xfId="15846" xr:uid="{3693D80D-AA69-4FFC-A504-814E685FA55C}"/>
    <cellStyle name="Comma 7 2 2 3 2 3 3" xfId="7432" xr:uid="{0DF12ED4-64C1-43AD-9D9E-A7E472E6284B}"/>
    <cellStyle name="Comma 7 2 2 3 2 3 3 2" xfId="18660" xr:uid="{BC910505-7646-4E74-B0E5-BCAA7E40E604}"/>
    <cellStyle name="Comma 7 2 2 3 2 3 4" xfId="13057" xr:uid="{C214C2EC-972B-4EC3-8223-901DE37124D4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3" xfId="14766" xr:uid="{9A680909-4E1F-4ECB-B98B-6033EE333D60}"/>
    <cellStyle name="Comma 7 2 2 3 2 5" xfId="6352" xr:uid="{59AB90E5-0335-4CE1-A126-E67DF55E3741}"/>
    <cellStyle name="Comma 7 2 2 3 2 5 2" xfId="17580" xr:uid="{C8C12EFA-A397-400A-A3D1-58C6DE67E327}"/>
    <cellStyle name="Comma 7 2 2 3 2 6" xfId="11977" xr:uid="{5D323789-43CA-4A27-A22B-A0F446CBED9C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3" xfId="16117" xr:uid="{5F97C1AF-02FC-4D0D-852B-5826DA0DC158}"/>
    <cellStyle name="Comma 7 2 2 3 3 2 3" xfId="7703" xr:uid="{02891F79-C6CC-4E63-A57D-4D9B8E78C5F1}"/>
    <cellStyle name="Comma 7 2 2 3 3 2 3 2" xfId="18931" xr:uid="{774ACDAE-198A-4FA4-8190-AA28C711AA58}"/>
    <cellStyle name="Comma 7 2 2 3 3 2 4" xfId="13328" xr:uid="{F8B392DA-83E4-4507-AD05-AE6A50D1156E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3" xfId="15037" xr:uid="{559E9B6E-889C-45C6-BFAD-675DADD27BC1}"/>
    <cellStyle name="Comma 7 2 2 3 3 4" xfId="6623" xr:uid="{070DA504-F0AE-4657-8824-56ABB28C3584}"/>
    <cellStyle name="Comma 7 2 2 3 3 4 2" xfId="17851" xr:uid="{A3D4F366-349F-496B-8BD6-5BD620AA01E4}"/>
    <cellStyle name="Comma 7 2 2 3 3 5" xfId="12248" xr:uid="{E59F5920-C96B-41B8-8288-0A1202C6CE25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3" xfId="15579" xr:uid="{D4DA43C6-C48D-4FFC-A52B-B2ACF29F6AD0}"/>
    <cellStyle name="Comma 7 2 2 3 4 3" xfId="7165" xr:uid="{F3C91173-D62D-4F07-8B8F-17B9EFB88E52}"/>
    <cellStyle name="Comma 7 2 2 3 4 3 2" xfId="18393" xr:uid="{AC562F0E-045B-4A81-9B1A-3C1C738D5E47}"/>
    <cellStyle name="Comma 7 2 2 3 4 4" xfId="12790" xr:uid="{3A15B7EB-669A-4CAD-AA45-8E16F4BB3CE9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3" xfId="16660" xr:uid="{5E046EC8-66C7-494E-AD65-570845DE04FE}"/>
    <cellStyle name="Comma 7 2 2 3 5 3" xfId="8246" xr:uid="{746EB832-DD75-42A5-BB99-FC9FB9031C39}"/>
    <cellStyle name="Comma 7 2 2 3 5 3 2" xfId="19474" xr:uid="{DC1983BB-CE33-4AAF-8E43-3F09930E040F}"/>
    <cellStyle name="Comma 7 2 2 3 5 4" xfId="13871" xr:uid="{D1EE46FE-6F5D-4882-92FF-8DEC1B70E77E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3" xfId="14499" xr:uid="{7CFF89F7-8A1B-46C7-AD54-6B106127A8B8}"/>
    <cellStyle name="Comma 7 2 2 3 6 3" xfId="6085" xr:uid="{9431CE3D-08E3-426F-83A0-333FA8D72671}"/>
    <cellStyle name="Comma 7 2 2 3 6 3 2" xfId="17313" xr:uid="{D4A72163-BF0C-4CAB-A92E-98C124140194}"/>
    <cellStyle name="Comma 7 2 2 3 6 4" xfId="11710" xr:uid="{6CF992B1-FD99-4C54-B855-B7F6421C4896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3" xfId="14223" xr:uid="{35C683EE-05A9-4B57-AA2B-6B1B5CAF6152}"/>
    <cellStyle name="Comma 7 2 2 3 8" xfId="5810" xr:uid="{DE567DB2-E074-48D2-B936-53DA95B9BCF3}"/>
    <cellStyle name="Comma 7 2 2 3 8 2" xfId="17038" xr:uid="{48CF6BED-9849-4EA8-BC99-76FFD0E91DA2}"/>
    <cellStyle name="Comma 7 2 2 3 9" xfId="11434" xr:uid="{B51BDFB5-2606-48F4-91E8-AA50E56F6EB3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3" xfId="16260" xr:uid="{9A7738BE-A65F-4BEA-991D-144F7891D320}"/>
    <cellStyle name="Comma 7 2 2 4 2 2 3" xfId="7846" xr:uid="{14B19893-090B-402C-9BCE-C3CC376CAC9B}"/>
    <cellStyle name="Comma 7 2 2 4 2 2 3 2" xfId="19074" xr:uid="{D7DBBF7A-EF89-4EE6-87E5-C07161436C4A}"/>
    <cellStyle name="Comma 7 2 2 4 2 2 4" xfId="13471" xr:uid="{FAFB9A19-9F51-4D30-87C0-40D853C1893C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3" xfId="15180" xr:uid="{D63E5114-756F-4BB2-8DC3-8EC704A52E0C}"/>
    <cellStyle name="Comma 7 2 2 4 2 4" xfId="6766" xr:uid="{A0CB9B10-9262-41AE-9E4D-8D8EE6DE201E}"/>
    <cellStyle name="Comma 7 2 2 4 2 4 2" xfId="17994" xr:uid="{ED753302-3E2C-4AAF-97F3-7E5F295015DD}"/>
    <cellStyle name="Comma 7 2 2 4 2 5" xfId="12391" xr:uid="{EC28C27A-96B1-4063-8C14-8E64F8869D18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3" xfId="15722" xr:uid="{B66D23ED-4962-4E25-828D-C7B852CD1BA6}"/>
    <cellStyle name="Comma 7 2 2 4 3 3" xfId="7308" xr:uid="{06C3D629-F5F8-40F0-97BF-D56EBD013621}"/>
    <cellStyle name="Comma 7 2 2 4 3 3 2" xfId="18536" xr:uid="{1A55AAC8-AECF-4F38-BCC7-7CE93575944B}"/>
    <cellStyle name="Comma 7 2 2 4 3 4" xfId="12933" xr:uid="{13F6D323-1254-4722-8F90-A045165293CC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3" xfId="14642" xr:uid="{7BF04FC6-A718-474A-97C0-30A55705E7A0}"/>
    <cellStyle name="Comma 7 2 2 4 5" xfId="6228" xr:uid="{7467F6DE-87B9-4E64-ACCC-F7E1D426BC52}"/>
    <cellStyle name="Comma 7 2 2 4 5 2" xfId="17456" xr:uid="{7416CF1D-58EA-45E2-8082-AE75C5A39C94}"/>
    <cellStyle name="Comma 7 2 2 4 6" xfId="11853" xr:uid="{456066ED-09BC-4261-91B5-BAF2140C941C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3" xfId="15993" xr:uid="{AEA9EF74-A1F2-49C5-B1FD-47DCF5F2F141}"/>
    <cellStyle name="Comma 7 2 2 5 2 3" xfId="7579" xr:uid="{50309DE8-63B8-4AA8-92F5-788010B72BC4}"/>
    <cellStyle name="Comma 7 2 2 5 2 3 2" xfId="18807" xr:uid="{5D220D44-8091-4667-978E-141C80839312}"/>
    <cellStyle name="Comma 7 2 2 5 2 4" xfId="13204" xr:uid="{FD5E2A46-9BFC-44DC-8FAF-A620CAA5BC83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3" xfId="14913" xr:uid="{C2585A55-F6A4-4689-8144-5BEEB3E8F421}"/>
    <cellStyle name="Comma 7 2 2 5 4" xfId="6499" xr:uid="{D8C5BCEE-28CF-4EB1-A55E-9D49DD3355D8}"/>
    <cellStyle name="Comma 7 2 2 5 4 2" xfId="17727" xr:uid="{9A0200EA-B42D-4DD4-87AD-567F37CAEA58}"/>
    <cellStyle name="Comma 7 2 2 5 5" xfId="12124" xr:uid="{E0669633-2CF8-482F-AE5B-C6C64998E9C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3" xfId="15455" xr:uid="{540AF01E-B3DB-4C9B-A3AF-A54F02946D65}"/>
    <cellStyle name="Comma 7 2 2 6 3" xfId="7041" xr:uid="{0DD5F267-822E-49FC-BE7D-C118BBCB9B44}"/>
    <cellStyle name="Comma 7 2 2 6 3 2" xfId="18269" xr:uid="{B4F33BBC-E2F9-4E9A-A82C-FCC9B0E4049F}"/>
    <cellStyle name="Comma 7 2 2 6 4" xfId="12666" xr:uid="{1B11CA89-EC57-4C66-94CE-2BA436A191E7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3" xfId="16536" xr:uid="{54086A63-630B-46FB-A3A7-71955B90AA1E}"/>
    <cellStyle name="Comma 7 2 2 7 3" xfId="8122" xr:uid="{254B9003-B5E4-4655-9722-EDABAF47EDED}"/>
    <cellStyle name="Comma 7 2 2 7 3 2" xfId="19350" xr:uid="{2B536EBC-6DC1-4F4A-BB06-2884129DE174}"/>
    <cellStyle name="Comma 7 2 2 7 4" xfId="13747" xr:uid="{9F0A7967-8509-4E9F-B3C3-6772BA31F228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3" xfId="14375" xr:uid="{EF825614-AA21-44A1-8434-9E1E20CD23AA}"/>
    <cellStyle name="Comma 7 2 2 8 3" xfId="5961" xr:uid="{874754AA-0EA4-4F16-B7B6-42E002DB571C}"/>
    <cellStyle name="Comma 7 2 2 8 3 2" xfId="17189" xr:uid="{B33CB2EC-2C4D-4009-A389-1E184D9AC8D1}"/>
    <cellStyle name="Comma 7 2 2 8 4" xfId="11586" xr:uid="{88CF66D4-EF29-4E9E-95D6-D30A134A85F1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3" xfId="14099" xr:uid="{6AF7987E-7376-4A5A-B39B-4623ECA60EC6}"/>
    <cellStyle name="Comma 7 2 3" xfId="108" xr:uid="{00000000-0005-0000-0000-00006E080000}"/>
    <cellStyle name="Comma 7 2 3 10" xfId="11340" xr:uid="{C20669C8-C2C1-44C0-9CA5-8C2D58DBE8ED}"/>
    <cellStyle name="Comma 7 2 3 2" xfId="234" xr:uid="{00000000-0005-0000-0000-00006F080000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3" xfId="16416" xr:uid="{E08FFD99-AE57-4992-AE74-2EB5E58D849F}"/>
    <cellStyle name="Comma 7 2 3 2 2 2 2 3" xfId="8002" xr:uid="{C4CF617E-71AC-4FF0-98CB-E03BBA33D3D9}"/>
    <cellStyle name="Comma 7 2 3 2 2 2 2 3 2" xfId="19230" xr:uid="{7F07C9A8-B1F0-4720-A256-8E332A2B30C1}"/>
    <cellStyle name="Comma 7 2 3 2 2 2 2 4" xfId="13627" xr:uid="{3BE094B3-DABA-445F-855E-9D7C2475DCCC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3" xfId="15336" xr:uid="{758A1C7E-B780-44B9-8C23-581F37A47128}"/>
    <cellStyle name="Comma 7 2 3 2 2 2 4" xfId="6922" xr:uid="{1E3EEF88-CA85-4055-9909-D2E2E76E3BF6}"/>
    <cellStyle name="Comma 7 2 3 2 2 2 4 2" xfId="18150" xr:uid="{E0ED7796-D19C-4491-8342-6F44695A69D1}"/>
    <cellStyle name="Comma 7 2 3 2 2 2 5" xfId="12547" xr:uid="{027469E2-AE11-4A40-A426-79AA5558C0A3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3" xfId="15878" xr:uid="{47754EA9-85E3-4ABC-AD93-98B7F33097EA}"/>
    <cellStyle name="Comma 7 2 3 2 2 3 3" xfId="7464" xr:uid="{A132F13D-5332-481F-B909-D14B94F81624}"/>
    <cellStyle name="Comma 7 2 3 2 2 3 3 2" xfId="18692" xr:uid="{817627F2-F562-4A28-BE7A-461225950D17}"/>
    <cellStyle name="Comma 7 2 3 2 2 3 4" xfId="13089" xr:uid="{F63A0821-3379-4131-B06C-2B85F202B3DF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3" xfId="14798" xr:uid="{D6A4EB8D-1886-4FDB-8AF1-0330807BCBE2}"/>
    <cellStyle name="Comma 7 2 3 2 2 5" xfId="6384" xr:uid="{C55FCC62-9C9B-473E-B83F-351123586371}"/>
    <cellStyle name="Comma 7 2 3 2 2 5 2" xfId="17612" xr:uid="{CEE72094-D32A-40E7-B2F0-9BB491DE8CA4}"/>
    <cellStyle name="Comma 7 2 3 2 2 6" xfId="12009" xr:uid="{C213CFD5-6F38-400B-80DF-7691B9638947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3" xfId="16149" xr:uid="{8AF56012-D805-42D6-B683-C33DB8559744}"/>
    <cellStyle name="Comma 7 2 3 2 3 2 3" xfId="7735" xr:uid="{5177ABA2-6ED3-4FF4-8DEA-F5247A60BC76}"/>
    <cellStyle name="Comma 7 2 3 2 3 2 3 2" xfId="18963" xr:uid="{FB2AF30E-4DA0-4056-AA35-1F2BA993DEF1}"/>
    <cellStyle name="Comma 7 2 3 2 3 2 4" xfId="13360" xr:uid="{9702A952-F35C-46A3-AE10-AD35BD81F8F8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3" xfId="15069" xr:uid="{30ED1526-E78D-4CE9-A641-55EE236BB4CA}"/>
    <cellStyle name="Comma 7 2 3 2 3 4" xfId="6655" xr:uid="{9402CF24-F63F-48A3-9131-CC8B3C8FCCB4}"/>
    <cellStyle name="Comma 7 2 3 2 3 4 2" xfId="17883" xr:uid="{39FE3E48-3941-4270-84DA-7672D2DB2D49}"/>
    <cellStyle name="Comma 7 2 3 2 3 5" xfId="12280" xr:uid="{25ECBBF1-271A-4E26-9175-260CCBCD9C4C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3" xfId="15611" xr:uid="{D48FEA65-62F4-487A-ADB8-3B61A6BFC20D}"/>
    <cellStyle name="Comma 7 2 3 2 4 3" xfId="7197" xr:uid="{D9046E8A-F7E3-4217-9166-BE2366E0607D}"/>
    <cellStyle name="Comma 7 2 3 2 4 3 2" xfId="18425" xr:uid="{C6E24A6C-C26F-4167-A511-A951E98F26E3}"/>
    <cellStyle name="Comma 7 2 3 2 4 4" xfId="12822" xr:uid="{52303757-BB42-4C18-8D34-87C2A15409E4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3" xfId="16692" xr:uid="{B3FBFBC5-DBAC-4E45-BDD4-0FC216E254AE}"/>
    <cellStyle name="Comma 7 2 3 2 5 3" xfId="8278" xr:uid="{47EBBA0C-6387-4CF9-AD1F-2D172ABE6538}"/>
    <cellStyle name="Comma 7 2 3 2 5 3 2" xfId="19506" xr:uid="{962324AE-BBD5-42FA-9EC8-95D4D6A71DE7}"/>
    <cellStyle name="Comma 7 2 3 2 5 4" xfId="13903" xr:uid="{C7BFDC74-F2E6-40DD-9324-5639F6BABB24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3" xfId="14531" xr:uid="{816DE648-1360-4520-989E-4AFDEAD1580F}"/>
    <cellStyle name="Comma 7 2 3 2 6 3" xfId="6117" xr:uid="{3B37E88D-8BC5-4FAF-98B3-E27A3C79E9E9}"/>
    <cellStyle name="Comma 7 2 3 2 6 3 2" xfId="17345" xr:uid="{A9120DCF-4B90-4317-8C04-E5C043179832}"/>
    <cellStyle name="Comma 7 2 3 2 6 4" xfId="11742" xr:uid="{AF0AF454-870E-47CC-A082-3FCE297370ED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3" xfId="14255" xr:uid="{4C67133C-6347-4887-85B9-7AA833A65DF5}"/>
    <cellStyle name="Comma 7 2 3 2 8" xfId="5842" xr:uid="{83D528DC-7D1B-481D-9A22-03BCBC7D9543}"/>
    <cellStyle name="Comma 7 2 3 2 8 2" xfId="17070" xr:uid="{70A5D741-0CD5-447A-BD47-9FF39294AC5E}"/>
    <cellStyle name="Comma 7 2 3 2 9" xfId="11466" xr:uid="{C1DB2326-B269-422B-BEC7-E997CA93FE81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3" xfId="16290" xr:uid="{9373E55E-BD55-4755-8725-01F9324BBFE8}"/>
    <cellStyle name="Comma 7 2 3 3 2 2 3" xfId="7876" xr:uid="{958714E2-3270-4997-A78F-121662CCFA94}"/>
    <cellStyle name="Comma 7 2 3 3 2 2 3 2" xfId="19104" xr:uid="{2753FA5D-6865-42C2-9984-D01355C30590}"/>
    <cellStyle name="Comma 7 2 3 3 2 2 4" xfId="13501" xr:uid="{0D747A81-25CB-4A79-9E72-C8ADE6307E22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3" xfId="15210" xr:uid="{EFEA100D-F718-44A2-A72C-7925D5228F79}"/>
    <cellStyle name="Comma 7 2 3 3 2 4" xfId="6796" xr:uid="{CB096AFD-BF39-4F43-9ACC-0D3E3ECDC6A4}"/>
    <cellStyle name="Comma 7 2 3 3 2 4 2" xfId="18024" xr:uid="{87256560-E9E5-44BB-ACFC-A5460CF9FE1A}"/>
    <cellStyle name="Comma 7 2 3 3 2 5" xfId="12421" xr:uid="{6B6A7482-19DA-4343-AC7B-1B02AE1E58AC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3" xfId="15752" xr:uid="{D7A93E28-BC61-4A45-9E2D-250A3795B69F}"/>
    <cellStyle name="Comma 7 2 3 3 3 3" xfId="7338" xr:uid="{B677F16A-01C1-45E5-AD2D-AB9041E3EBA5}"/>
    <cellStyle name="Comma 7 2 3 3 3 3 2" xfId="18566" xr:uid="{2E336948-C877-4B8D-8A5B-DDFC201A30CD}"/>
    <cellStyle name="Comma 7 2 3 3 3 4" xfId="12963" xr:uid="{68061E4E-28AD-4D9F-A4F0-AB2E561EFFC0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3" xfId="14672" xr:uid="{E7EE17DE-4ADA-4AFD-8AE2-9C5E29646FFB}"/>
    <cellStyle name="Comma 7 2 3 3 5" xfId="6258" xr:uid="{0B066DC8-47F0-42C2-9473-FC9CB20B5425}"/>
    <cellStyle name="Comma 7 2 3 3 5 2" xfId="17486" xr:uid="{351A587B-2947-4869-BF80-C74B0095DD4D}"/>
    <cellStyle name="Comma 7 2 3 3 6" xfId="11883" xr:uid="{474DAD85-7D8D-40C5-8983-751AB2DC24CB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3" xfId="16023" xr:uid="{5CBAD6D0-B61C-485E-B864-7679F49FB09D}"/>
    <cellStyle name="Comma 7 2 3 4 2 3" xfId="7609" xr:uid="{F6BA7832-2B07-45FC-BF29-632689F5B757}"/>
    <cellStyle name="Comma 7 2 3 4 2 3 2" xfId="18837" xr:uid="{9A0FB955-909A-409B-BB62-0B84E9D4ADA2}"/>
    <cellStyle name="Comma 7 2 3 4 2 4" xfId="13234" xr:uid="{35DA7064-5213-4508-955B-C1B24F63D698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3" xfId="14943" xr:uid="{5334FF99-1555-4BF9-8D08-28F6B778EF5B}"/>
    <cellStyle name="Comma 7 2 3 4 4" xfId="6529" xr:uid="{8F447E1B-AF0C-4FDF-A83E-228452A24844}"/>
    <cellStyle name="Comma 7 2 3 4 4 2" xfId="17757" xr:uid="{C9B84FC5-B929-4BFA-BBB5-E73B7552C669}"/>
    <cellStyle name="Comma 7 2 3 4 5" xfId="12154" xr:uid="{95EAE65B-F8BA-4F69-99C9-47C216BF60F9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3" xfId="15485" xr:uid="{63E07F2F-82C2-48DE-80CF-6BDDA31A4F67}"/>
    <cellStyle name="Comma 7 2 3 5 3" xfId="7071" xr:uid="{8D11E0E1-E37B-45E5-B2CD-2F5291BE24F3}"/>
    <cellStyle name="Comma 7 2 3 5 3 2" xfId="18299" xr:uid="{157AE66C-52B0-480D-A357-AFB803735828}"/>
    <cellStyle name="Comma 7 2 3 5 4" xfId="12696" xr:uid="{C3F6224A-58C6-477E-B851-9ACB49A2A4B5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3" xfId="16566" xr:uid="{757CB517-B48A-4195-BDEE-95CCBE24D27B}"/>
    <cellStyle name="Comma 7 2 3 6 3" xfId="8152" xr:uid="{0DA97FEA-AA8C-4F02-B474-9C206270964C}"/>
    <cellStyle name="Comma 7 2 3 6 3 2" xfId="19380" xr:uid="{AB91ACFF-19AF-47BB-ACCC-50582ACE7341}"/>
    <cellStyle name="Comma 7 2 3 6 4" xfId="13777" xr:uid="{7FED2F3F-C18A-471C-9542-F3340674E4C8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3" xfId="14405" xr:uid="{658BA47F-D403-4709-B9F2-D03055190CC7}"/>
    <cellStyle name="Comma 7 2 3 7 3" xfId="5991" xr:uid="{CF221FD5-35E8-4A2B-987E-B7BD98C348E1}"/>
    <cellStyle name="Comma 7 2 3 7 3 2" xfId="17219" xr:uid="{060B0DDB-11D4-445D-8BD8-D513BA26AB7D}"/>
    <cellStyle name="Comma 7 2 3 7 4" xfId="11616" xr:uid="{F7CF4B33-B2DB-4891-9991-A87CFD953AF2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3" xfId="14129" xr:uid="{7D309AE3-7808-4976-8DE0-936279033932}"/>
    <cellStyle name="Comma 7 2 3 9" xfId="5716" xr:uid="{94E33D8C-64AB-4762-A8C3-79E4C563ECD0}"/>
    <cellStyle name="Comma 7 2 3 9 2" xfId="16944" xr:uid="{B700E1B8-68A3-4BA4-9595-8186E3E3346A}"/>
    <cellStyle name="Comma 7 2 4" xfId="170" xr:uid="{00000000-0005-0000-0000-000082080000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3" xfId="16352" xr:uid="{CFAF482C-F5E0-4B4E-AE4F-70EF480AB053}"/>
    <cellStyle name="Comma 7 2 4 2 2 2 3" xfId="7938" xr:uid="{F5BE9E16-DA49-4148-BE1B-440E22B39FF9}"/>
    <cellStyle name="Comma 7 2 4 2 2 2 3 2" xfId="19166" xr:uid="{50BEFC5D-784B-4DE8-819E-343BBB8BD898}"/>
    <cellStyle name="Comma 7 2 4 2 2 2 4" xfId="13563" xr:uid="{553653BA-6DED-4925-8E39-186B88FFBC36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3" xfId="15272" xr:uid="{571874A7-F8A1-4927-A6A1-14E6D0FBAB21}"/>
    <cellStyle name="Comma 7 2 4 2 2 4" xfId="6858" xr:uid="{D888A9AB-4E55-4110-93EB-1C95D4159CE8}"/>
    <cellStyle name="Comma 7 2 4 2 2 4 2" xfId="18086" xr:uid="{C22F2CB0-CF65-4451-B424-6D0CFC2E0CA9}"/>
    <cellStyle name="Comma 7 2 4 2 2 5" xfId="12483" xr:uid="{7B749425-8231-4BA0-AF78-1395247DC45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3" xfId="15814" xr:uid="{B64FB277-6922-40FD-A1FF-3840256EF7B0}"/>
    <cellStyle name="Comma 7 2 4 2 3 3" xfId="7400" xr:uid="{DC70F2D9-B285-4C5E-A5AC-49D6C92E5B48}"/>
    <cellStyle name="Comma 7 2 4 2 3 3 2" xfId="18628" xr:uid="{5CEF8311-56F8-4CAC-B382-F18EC61B9B51}"/>
    <cellStyle name="Comma 7 2 4 2 3 4" xfId="13025" xr:uid="{DFA3C733-DC22-41A9-B134-6F9BABC630A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3" xfId="14734" xr:uid="{7BDD96D7-22BC-4211-B46E-7CBC817A25F5}"/>
    <cellStyle name="Comma 7 2 4 2 5" xfId="6320" xr:uid="{6EC6639E-66AA-472F-907E-7F791B4AD296}"/>
    <cellStyle name="Comma 7 2 4 2 5 2" xfId="17548" xr:uid="{96E0AFDB-4B88-4213-850A-95047C1975E6}"/>
    <cellStyle name="Comma 7 2 4 2 6" xfId="11945" xr:uid="{E1855FD4-C941-4226-AFF1-6A160387E56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3" xfId="16085" xr:uid="{CAE3EE7D-B201-4A27-AFF8-5EED47D5C996}"/>
    <cellStyle name="Comma 7 2 4 3 2 3" xfId="7671" xr:uid="{6B64EEE9-E4DD-43AC-8CF9-4E6E449FA540}"/>
    <cellStyle name="Comma 7 2 4 3 2 3 2" xfId="18899" xr:uid="{A79DC369-8640-4CBD-84CC-D50C0EB8FC5C}"/>
    <cellStyle name="Comma 7 2 4 3 2 4" xfId="13296" xr:uid="{42D89958-DA20-4F67-8E8B-7A937F3667C4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3" xfId="15005" xr:uid="{5ECAE648-1949-474C-AE45-1FA60D58D5AC}"/>
    <cellStyle name="Comma 7 2 4 3 4" xfId="6591" xr:uid="{45624F20-D86D-48D3-B4C5-AADB93BB828B}"/>
    <cellStyle name="Comma 7 2 4 3 4 2" xfId="17819" xr:uid="{89689CD1-3659-439D-9D4E-9E128ED3D8D9}"/>
    <cellStyle name="Comma 7 2 4 3 5" xfId="12216" xr:uid="{399760A4-51C7-4819-BC6B-D2ECFBF01B56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3" xfId="15547" xr:uid="{89EBE3E1-F6A1-4125-A5E4-EA181A911943}"/>
    <cellStyle name="Comma 7 2 4 4 3" xfId="7133" xr:uid="{C6532E41-4334-44DF-931F-9A3EE4C17CB7}"/>
    <cellStyle name="Comma 7 2 4 4 3 2" xfId="18361" xr:uid="{CF702A96-7808-4A0B-88C2-A6DF64E091F8}"/>
    <cellStyle name="Comma 7 2 4 4 4" xfId="12758" xr:uid="{804DBE03-0D05-47AA-8F8C-5FA8021CE6F1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3" xfId="16628" xr:uid="{2EEDAC94-6A07-4665-A13C-DE3EC3B84C29}"/>
    <cellStyle name="Comma 7 2 4 5 3" xfId="8214" xr:uid="{38DC4676-C91B-469E-A90E-072D4D732602}"/>
    <cellStyle name="Comma 7 2 4 5 3 2" xfId="19442" xr:uid="{068CF6BC-02F8-48A6-82DD-C77B1D048616}"/>
    <cellStyle name="Comma 7 2 4 5 4" xfId="13839" xr:uid="{068D3622-B0FB-428B-A96C-F3C910FA934A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3" xfId="14467" xr:uid="{7B3D4DBD-EA30-4710-B6C4-49DABC825C79}"/>
    <cellStyle name="Comma 7 2 4 6 3" xfId="6053" xr:uid="{846500B2-7D4A-4A85-92A5-036367DC5E8C}"/>
    <cellStyle name="Comma 7 2 4 6 3 2" xfId="17281" xr:uid="{48C1010D-4333-4B6B-B0CC-C8CCB470C0F0}"/>
    <cellStyle name="Comma 7 2 4 6 4" xfId="11678" xr:uid="{CFE3521F-476A-46A6-B2C0-75648F456AB6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3" xfId="14191" xr:uid="{BD2D2F2D-2416-4A15-B357-FEB85CA452B2}"/>
    <cellStyle name="Comma 7 2 4 8" xfId="5778" xr:uid="{C74FC4FA-F441-4EED-9346-06321964C345}"/>
    <cellStyle name="Comma 7 2 4 8 2" xfId="17006" xr:uid="{D23CC8C2-DD01-418C-B9C5-6CDD36851BB0}"/>
    <cellStyle name="Comma 7 2 4 9" xfId="11402" xr:uid="{470085E4-8D6E-429C-8804-8C6D488B393F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3" xfId="16231" xr:uid="{E6035661-8AC8-4110-84C2-2A00FB36D834}"/>
    <cellStyle name="Comma 7 2 5 2 2 3" xfId="7817" xr:uid="{7B598D3C-D32D-43DC-9CC0-73AF6ABE42BB}"/>
    <cellStyle name="Comma 7 2 5 2 2 3 2" xfId="19045" xr:uid="{DF891B30-D397-4866-82D8-D78B646BA0B5}"/>
    <cellStyle name="Comma 7 2 5 2 2 4" xfId="13442" xr:uid="{E06D15BC-44CC-4A27-8518-A3D692C99DFB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3" xfId="15151" xr:uid="{2F74AE1B-20AD-4396-B6BB-C682AEFF3F64}"/>
    <cellStyle name="Comma 7 2 5 2 4" xfId="6737" xr:uid="{C48083AE-3756-49BD-8002-501C6E963730}"/>
    <cellStyle name="Comma 7 2 5 2 4 2" xfId="17965" xr:uid="{5CBF7369-2E4D-4FE2-90E2-5CEFA60D5063}"/>
    <cellStyle name="Comma 7 2 5 2 5" xfId="12362" xr:uid="{098EB356-1776-415E-A9C3-30B27CDE8421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3" xfId="15693" xr:uid="{5EC7E456-318B-4198-93C8-BDECDDBAF07F}"/>
    <cellStyle name="Comma 7 2 5 3 3" xfId="7279" xr:uid="{9D049D69-311A-4CC2-AD2A-30512CC738A1}"/>
    <cellStyle name="Comma 7 2 5 3 3 2" xfId="18507" xr:uid="{25BE2C9F-9966-4514-A2C7-30E3C55232F9}"/>
    <cellStyle name="Comma 7 2 5 3 4" xfId="12904" xr:uid="{B8F9AF53-80A5-41BA-9E0B-D0A98363085C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3" xfId="14613" xr:uid="{4ABE7C50-77D7-469E-915B-1FAB0A47D20F}"/>
    <cellStyle name="Comma 7 2 5 5" xfId="6199" xr:uid="{F3A7C06E-E9AD-4144-9C18-906B0B478117}"/>
    <cellStyle name="Comma 7 2 5 5 2" xfId="17427" xr:uid="{9CDD6DF3-6E0C-45B6-80B5-4D046A125E45}"/>
    <cellStyle name="Comma 7 2 5 6" xfId="11824" xr:uid="{0583B37B-9624-4E29-AE0F-009ECC3C216D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3" xfId="15964" xr:uid="{E97D9FF8-B488-475C-8E49-BE6003603535}"/>
    <cellStyle name="Comma 7 2 6 2 3" xfId="7550" xr:uid="{29CE43D1-00AF-49B1-92B9-47232CC5BBFE}"/>
    <cellStyle name="Comma 7 2 6 2 3 2" xfId="18778" xr:uid="{B02D2FAD-4A7D-4E69-AC7A-25E8C7B2E970}"/>
    <cellStyle name="Comma 7 2 6 2 4" xfId="13175" xr:uid="{7A4B6714-76E1-4706-9955-AE9859523384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3" xfId="14884" xr:uid="{3018FEC9-4189-44F9-8A0A-0D682776E072}"/>
    <cellStyle name="Comma 7 2 6 4" xfId="6470" xr:uid="{74F33A39-99D5-439D-8D6F-8A4FC3508A7D}"/>
    <cellStyle name="Comma 7 2 6 4 2" xfId="17698" xr:uid="{9552EEF7-4B7A-493D-A5B9-06D783960269}"/>
    <cellStyle name="Comma 7 2 6 5" xfId="12095" xr:uid="{45997CC4-CACC-4682-B44D-FFC3664E440B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3" xfId="15426" xr:uid="{C4C126BB-4494-4D22-BF22-B08CCF0CFC7C}"/>
    <cellStyle name="Comma 7 2 7 3" xfId="7012" xr:uid="{EB1E6BC0-4E5E-4186-8535-F53B873C95D8}"/>
    <cellStyle name="Comma 7 2 7 3 2" xfId="18240" xr:uid="{53EAA5FE-5C38-46EA-93D2-FAB1D74EF4AE}"/>
    <cellStyle name="Comma 7 2 7 4" xfId="12637" xr:uid="{7E81C746-C524-4A19-9EA9-1A4F377FDAAD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3" xfId="16507" xr:uid="{69B84133-7716-440F-871E-8C0E165FE646}"/>
    <cellStyle name="Comma 7 2 8 3" xfId="8093" xr:uid="{DCA7ADD1-4269-4890-BB89-F5317A030652}"/>
    <cellStyle name="Comma 7 2 8 3 2" xfId="19321" xr:uid="{F4AC1EF8-16FF-4C7E-8F9A-7F89EAD9FD71}"/>
    <cellStyle name="Comma 7 2 8 4" xfId="13718" xr:uid="{9112EF0F-8576-45F0-B48A-9102469BA2A3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3" xfId="14346" xr:uid="{BB1350AB-5A6F-4D4B-B3B0-9E9A8D28FA1C}"/>
    <cellStyle name="Comma 7 2 9 3" xfId="5932" xr:uid="{C22146CE-0857-4F3E-93A1-6B2032EE11B5}"/>
    <cellStyle name="Comma 7 2 9 3 2" xfId="17160" xr:uid="{5A98555C-782B-445D-9D16-F0E5A912A1B2}"/>
    <cellStyle name="Comma 7 2 9 4" xfId="11557" xr:uid="{BB09ECBA-C532-42EA-A789-B572EE195EB2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1" xfId="11295" xr:uid="{C75C1DC2-FA11-4CE8-85C0-4630D35EEA31}"/>
    <cellStyle name="Comma 7 3 2" xfId="125" xr:uid="{00000000-0005-0000-0000-000096080000}"/>
    <cellStyle name="Comma 7 3 2 10" xfId="11357" xr:uid="{6FD46CEF-8D80-4F7F-AF37-F8423FD5D9B2}"/>
    <cellStyle name="Comma 7 3 2 2" xfId="251" xr:uid="{00000000-0005-0000-0000-000097080000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3" xfId="16433" xr:uid="{FC31A54D-94A8-4E16-A310-AD7EA583688E}"/>
    <cellStyle name="Comma 7 3 2 2 2 2 2 3" xfId="8019" xr:uid="{E20D58BC-45C9-486D-A7E4-C0F2963FBBB8}"/>
    <cellStyle name="Comma 7 3 2 2 2 2 2 3 2" xfId="19247" xr:uid="{1FC01AA3-3F9F-49A5-89B0-E102473F0977}"/>
    <cellStyle name="Comma 7 3 2 2 2 2 2 4" xfId="13644" xr:uid="{A8B0ED60-6DFD-4351-84CD-FDB842373061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3" xfId="15353" xr:uid="{72166B2B-7385-4508-9A1B-F798A68BB8F2}"/>
    <cellStyle name="Comma 7 3 2 2 2 2 4" xfId="6939" xr:uid="{CD372D0C-F3E4-4520-957F-FC6D64C26A77}"/>
    <cellStyle name="Comma 7 3 2 2 2 2 4 2" xfId="18167" xr:uid="{32520F55-0E15-469E-BF88-7A8B7CAA0909}"/>
    <cellStyle name="Comma 7 3 2 2 2 2 5" xfId="12564" xr:uid="{218320D0-A2E7-4FF7-83C5-29DA404529F1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3" xfId="15895" xr:uid="{F1ED114E-26BB-4E79-A1A4-F3DB8E36A4F6}"/>
    <cellStyle name="Comma 7 3 2 2 2 3 3" xfId="7481" xr:uid="{29CA2BD9-BFCC-4842-B43E-D13B7E648362}"/>
    <cellStyle name="Comma 7 3 2 2 2 3 3 2" xfId="18709" xr:uid="{F9E50A3D-C1DE-4F7D-AF21-E053F244A764}"/>
    <cellStyle name="Comma 7 3 2 2 2 3 4" xfId="13106" xr:uid="{82E0184E-8C7F-443E-9A81-690A7ECDCEEB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3" xfId="14815" xr:uid="{91592AEE-8A76-4FAE-AC23-9332541357DE}"/>
    <cellStyle name="Comma 7 3 2 2 2 5" xfId="6401" xr:uid="{1A0490FF-5259-4345-B2F8-6044F013F338}"/>
    <cellStyle name="Comma 7 3 2 2 2 5 2" xfId="17629" xr:uid="{C677E245-36C4-4160-83D4-508E1F4DF110}"/>
    <cellStyle name="Comma 7 3 2 2 2 6" xfId="12026" xr:uid="{EFFF9CD5-F25D-4813-A9B5-8FC8BDA004B0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3" xfId="16166" xr:uid="{A815E820-DAD2-43BF-9BC4-67A276131A5C}"/>
    <cellStyle name="Comma 7 3 2 2 3 2 3" xfId="7752" xr:uid="{366ECC44-1B89-4325-BAF3-96017FAA0551}"/>
    <cellStyle name="Comma 7 3 2 2 3 2 3 2" xfId="18980" xr:uid="{CD05F916-0D86-4680-B12C-9FAC975DF680}"/>
    <cellStyle name="Comma 7 3 2 2 3 2 4" xfId="13377" xr:uid="{9CCEEF14-F608-4D17-9C52-22F1064E05EE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3" xfId="15086" xr:uid="{6D7A701C-87A9-4C58-BE5B-32FE6780F6AB}"/>
    <cellStyle name="Comma 7 3 2 2 3 4" xfId="6672" xr:uid="{7A44CBD4-DD3E-4651-89CE-3A72845B61F4}"/>
    <cellStyle name="Comma 7 3 2 2 3 4 2" xfId="17900" xr:uid="{1A3DBD9D-56AA-4E7D-BFF8-A163599F830A}"/>
    <cellStyle name="Comma 7 3 2 2 3 5" xfId="12297" xr:uid="{C8EA4FFD-30EE-4F3B-AE36-A1874AAC8AA9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3" xfId="15628" xr:uid="{7EA49653-08DB-4BA8-8F81-2B15C7D195D3}"/>
    <cellStyle name="Comma 7 3 2 2 4 3" xfId="7214" xr:uid="{133BDEE3-8EE3-46FF-B6C7-8172556CB497}"/>
    <cellStyle name="Comma 7 3 2 2 4 3 2" xfId="18442" xr:uid="{91C3B825-3BE6-4078-8D38-383253D900EF}"/>
    <cellStyle name="Comma 7 3 2 2 4 4" xfId="12839" xr:uid="{83F6DB56-E293-492E-B46E-7F04B36E6624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3" xfId="16709" xr:uid="{13F9600B-1430-4E62-AA08-7C14492F76C4}"/>
    <cellStyle name="Comma 7 3 2 2 5 3" xfId="8295" xr:uid="{191BB8DC-CCCF-4893-87CC-FEADBC633355}"/>
    <cellStyle name="Comma 7 3 2 2 5 3 2" xfId="19523" xr:uid="{0AD26F61-6158-4CAB-B53B-F04EB0457E65}"/>
    <cellStyle name="Comma 7 3 2 2 5 4" xfId="13920" xr:uid="{17D615C6-EB7A-4482-8251-316C80E125D1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3" xfId="14548" xr:uid="{8D9A9BCF-C6F4-44F0-8098-EA5A0739B9D4}"/>
    <cellStyle name="Comma 7 3 2 2 6 3" xfId="6134" xr:uid="{A87A1A8B-36D9-416E-A350-001F47469B71}"/>
    <cellStyle name="Comma 7 3 2 2 6 3 2" xfId="17362" xr:uid="{EEE98A00-27FF-47B0-AAEF-49C7F0F0B4D4}"/>
    <cellStyle name="Comma 7 3 2 2 6 4" xfId="11759" xr:uid="{40A4B1E0-5877-4B3F-B5C8-50EBD559E34E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3" xfId="14272" xr:uid="{012CFF79-9DF5-495A-A1D3-F97CFAA408D8}"/>
    <cellStyle name="Comma 7 3 2 2 8" xfId="5859" xr:uid="{21839A3C-4640-43BB-95A1-847018A024C8}"/>
    <cellStyle name="Comma 7 3 2 2 8 2" xfId="17087" xr:uid="{81B17500-905F-4F49-A8D6-84B93AD3CA34}"/>
    <cellStyle name="Comma 7 3 2 2 9" xfId="11483" xr:uid="{8818651E-CC46-4B31-9C43-9F9E14A6525F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3" xfId="16307" xr:uid="{8984CCC2-E2CD-4EAF-A1A5-5AAAFD3328DC}"/>
    <cellStyle name="Comma 7 3 2 3 2 2 3" xfId="7893" xr:uid="{85B167D7-375C-420D-BB10-044BEC0C25C9}"/>
    <cellStyle name="Comma 7 3 2 3 2 2 3 2" xfId="19121" xr:uid="{81A2E1EF-EB56-47A0-925F-FFFC5341EC83}"/>
    <cellStyle name="Comma 7 3 2 3 2 2 4" xfId="13518" xr:uid="{992D599F-448D-4D24-BC72-5E90DB63B6CA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3" xfId="15227" xr:uid="{9287ACC5-CD6D-4A73-A544-E3D3A069A790}"/>
    <cellStyle name="Comma 7 3 2 3 2 4" xfId="6813" xr:uid="{B10F6C67-2ADD-4908-BB7E-F7E6A2F836A3}"/>
    <cellStyle name="Comma 7 3 2 3 2 4 2" xfId="18041" xr:uid="{637DADB6-8764-49BF-999E-39F9198833F9}"/>
    <cellStyle name="Comma 7 3 2 3 2 5" xfId="12438" xr:uid="{0C1DDB11-416B-4A66-9970-5580FD80A42B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3" xfId="15769" xr:uid="{3CBC5DEE-92E3-47DC-9DFF-FD1CE8542007}"/>
    <cellStyle name="Comma 7 3 2 3 3 3" xfId="7355" xr:uid="{F3F95DA3-8AA6-4C52-B045-2BD24D02C36F}"/>
    <cellStyle name="Comma 7 3 2 3 3 3 2" xfId="18583" xr:uid="{06E80074-FACD-4D36-A807-657E649246EC}"/>
    <cellStyle name="Comma 7 3 2 3 3 4" xfId="12980" xr:uid="{BD673A06-3688-4CAF-83CF-46344BB15E59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3" xfId="14689" xr:uid="{F0C77D8C-6970-457A-9CB3-2D8BF7902C58}"/>
    <cellStyle name="Comma 7 3 2 3 5" xfId="6275" xr:uid="{57DAF03F-E9D0-4B38-8E16-A85426F142E3}"/>
    <cellStyle name="Comma 7 3 2 3 5 2" xfId="17503" xr:uid="{DD99115B-372F-44A0-B38F-F70396420ED2}"/>
    <cellStyle name="Comma 7 3 2 3 6" xfId="11900" xr:uid="{92C800D3-DCBC-4FB3-AF96-F3A46A9C65FD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3" xfId="16040" xr:uid="{2E7A1CF3-0771-4EAC-90FF-D804DA56F426}"/>
    <cellStyle name="Comma 7 3 2 4 2 3" xfId="7626" xr:uid="{A3774A67-C4FD-4F18-B26A-260B073FC1AE}"/>
    <cellStyle name="Comma 7 3 2 4 2 3 2" xfId="18854" xr:uid="{0C2A6CFF-48FE-459F-8C5D-3BA0CB20F367}"/>
    <cellStyle name="Comma 7 3 2 4 2 4" xfId="13251" xr:uid="{2A77E69A-9A0E-4ADE-859A-326A603312D1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3" xfId="14960" xr:uid="{F2A13DE4-B9EC-4073-BACE-B65B29A4E815}"/>
    <cellStyle name="Comma 7 3 2 4 4" xfId="6546" xr:uid="{449561D7-A9D3-44BF-BF6B-F33DE68D3AEB}"/>
    <cellStyle name="Comma 7 3 2 4 4 2" xfId="17774" xr:uid="{79498AA0-65E2-43D8-A54E-D5FA7BE8F58C}"/>
    <cellStyle name="Comma 7 3 2 4 5" xfId="12171" xr:uid="{88F9ED3A-79BC-442C-94BC-5CFE1373BA3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3" xfId="15502" xr:uid="{EEEA41FF-E28F-4167-9375-7A83462B3E62}"/>
    <cellStyle name="Comma 7 3 2 5 3" xfId="7088" xr:uid="{AC204326-CD67-429B-872F-80E7C5B5CD40}"/>
    <cellStyle name="Comma 7 3 2 5 3 2" xfId="18316" xr:uid="{3C97D66E-EA3B-44BC-A5CA-1DB435B37126}"/>
    <cellStyle name="Comma 7 3 2 5 4" xfId="12713" xr:uid="{BD25434B-660B-4EB0-93DE-9038921A6153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3" xfId="16583" xr:uid="{4DE123A7-A2B8-4AA1-84D7-ED48C1909596}"/>
    <cellStyle name="Comma 7 3 2 6 3" xfId="8169" xr:uid="{0F55EC4D-72B9-4354-8CDB-264723F5EBB4}"/>
    <cellStyle name="Comma 7 3 2 6 3 2" xfId="19397" xr:uid="{F037BCF7-B5D3-4DDC-A2FB-F4CB97BF8BF2}"/>
    <cellStyle name="Comma 7 3 2 6 4" xfId="13794" xr:uid="{77D31A36-131A-4CAD-ABF6-32C260AC7A9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3" xfId="14422" xr:uid="{09EF063B-8ED4-485A-93A9-0EDC15CA7955}"/>
    <cellStyle name="Comma 7 3 2 7 3" xfId="6008" xr:uid="{1D49A919-82E8-4C1B-9DAE-F2418E415199}"/>
    <cellStyle name="Comma 7 3 2 7 3 2" xfId="17236" xr:uid="{5D76BD79-3E75-497C-B9F3-C94AE46115B3}"/>
    <cellStyle name="Comma 7 3 2 7 4" xfId="11633" xr:uid="{B45A3AF0-FD41-4D5F-B631-1C37CDA81D99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3" xfId="14146" xr:uid="{85628180-1E72-4995-9719-5FC866932CA0}"/>
    <cellStyle name="Comma 7 3 2 9" xfId="5733" xr:uid="{5D44A715-E122-41DF-8C43-3D6A8D4C3C1C}"/>
    <cellStyle name="Comma 7 3 2 9 2" xfId="16961" xr:uid="{D115AD26-39D6-4CB9-AD6C-607A1A81E5C2}"/>
    <cellStyle name="Comma 7 3 3" xfId="187" xr:uid="{00000000-0005-0000-0000-0000AA080000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3" xfId="16369" xr:uid="{84FD0741-9C73-405B-9D0D-32B78FB7AFC3}"/>
    <cellStyle name="Comma 7 3 3 2 2 2 3" xfId="7955" xr:uid="{D33C191C-EBE7-45E0-BB52-4179ABA86112}"/>
    <cellStyle name="Comma 7 3 3 2 2 2 3 2" xfId="19183" xr:uid="{0DF4A669-DFF5-4281-A42A-8CDEFAA7F35E}"/>
    <cellStyle name="Comma 7 3 3 2 2 2 4" xfId="13580" xr:uid="{1BDEA8D9-53BE-4261-8B82-4D9569AF5699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3" xfId="15289" xr:uid="{92A13A5F-D72A-4FFA-86B7-9344887FFEC0}"/>
    <cellStyle name="Comma 7 3 3 2 2 4" xfId="6875" xr:uid="{4C734D12-5FEE-45C4-B133-A7D1AFA78A22}"/>
    <cellStyle name="Comma 7 3 3 2 2 4 2" xfId="18103" xr:uid="{EB05D63B-5A27-48C9-88F1-BE74B4D556DD}"/>
    <cellStyle name="Comma 7 3 3 2 2 5" xfId="12500" xr:uid="{5161954A-ABB3-4656-B36A-8716A42F940C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3" xfId="15831" xr:uid="{6981220C-E7A5-4477-B642-69EDE39F3FCC}"/>
    <cellStyle name="Comma 7 3 3 2 3 3" xfId="7417" xr:uid="{8FC171AC-F4D2-4053-A96A-92D41D70D269}"/>
    <cellStyle name="Comma 7 3 3 2 3 3 2" xfId="18645" xr:uid="{C96179A7-74EF-4A18-8D11-3D362D4F319C}"/>
    <cellStyle name="Comma 7 3 3 2 3 4" xfId="13042" xr:uid="{D3343512-DAA8-4826-9134-354D398B70CB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3" xfId="14751" xr:uid="{16FC8A75-F284-417D-A37F-1D4579F6B48F}"/>
    <cellStyle name="Comma 7 3 3 2 5" xfId="6337" xr:uid="{FE4CF262-B623-4332-9DBE-204CE709A10C}"/>
    <cellStyle name="Comma 7 3 3 2 5 2" xfId="17565" xr:uid="{DD7DC241-CD7E-4E03-B709-6D614AC2BE85}"/>
    <cellStyle name="Comma 7 3 3 2 6" xfId="11962" xr:uid="{83A09B17-6077-4D2B-8BA5-E57E5670DF79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3" xfId="16102" xr:uid="{D8F90635-E085-455F-83B4-7F0479D03136}"/>
    <cellStyle name="Comma 7 3 3 3 2 3" xfId="7688" xr:uid="{581824EA-23A8-46E3-9921-959C1D63DD79}"/>
    <cellStyle name="Comma 7 3 3 3 2 3 2" xfId="18916" xr:uid="{81ED3D2A-9DB6-401E-9128-6AFC226E4BB6}"/>
    <cellStyle name="Comma 7 3 3 3 2 4" xfId="13313" xr:uid="{2A8052BE-C6BB-4119-8F11-CE1C979F2E45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3" xfId="15022" xr:uid="{79A03C8C-91DA-4D71-8D6B-C9348BACDCF7}"/>
    <cellStyle name="Comma 7 3 3 3 4" xfId="6608" xr:uid="{18B7D64A-3080-4AA0-A5E5-0A09ACD102F6}"/>
    <cellStyle name="Comma 7 3 3 3 4 2" xfId="17836" xr:uid="{B59206DB-091F-4586-99E9-67FD08179C8A}"/>
    <cellStyle name="Comma 7 3 3 3 5" xfId="12233" xr:uid="{C3BBD6B4-8E75-4EF4-A338-2FBACA5D525E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3" xfId="15564" xr:uid="{57A59D71-9ED2-4C85-98C5-7CD59D8B01EC}"/>
    <cellStyle name="Comma 7 3 3 4 3" xfId="7150" xr:uid="{DA58FE1F-C8C5-49D6-9367-088B6319BE40}"/>
    <cellStyle name="Comma 7 3 3 4 3 2" xfId="18378" xr:uid="{544B162E-ABE5-4BDF-8533-01119FAAD90F}"/>
    <cellStyle name="Comma 7 3 3 4 4" xfId="12775" xr:uid="{F8600A5F-B06A-4977-A9AE-C6769F897B13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3" xfId="16645" xr:uid="{BB868B27-D01F-41F8-8441-1D8DAE08578F}"/>
    <cellStyle name="Comma 7 3 3 5 3" xfId="8231" xr:uid="{608DDD7B-DF9B-4C47-B945-2CF87AA47A19}"/>
    <cellStyle name="Comma 7 3 3 5 3 2" xfId="19459" xr:uid="{ECA51E8E-D953-4E94-9422-D86937B9E6FA}"/>
    <cellStyle name="Comma 7 3 3 5 4" xfId="13856" xr:uid="{7673ECBB-7D50-443F-8CBE-43F40DAD0D6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3" xfId="14484" xr:uid="{E491339A-4F65-440A-AB02-4F771B0AE4E2}"/>
    <cellStyle name="Comma 7 3 3 6 3" xfId="6070" xr:uid="{811C7B85-2E6A-4D8E-B8B2-5123EF6CB62A}"/>
    <cellStyle name="Comma 7 3 3 6 3 2" xfId="17298" xr:uid="{C4F3A0EC-649D-49FD-BE0A-53485A107B01}"/>
    <cellStyle name="Comma 7 3 3 6 4" xfId="11695" xr:uid="{82EFCCBB-6C1B-44B7-A10B-5C695D5B7CCE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3" xfId="14208" xr:uid="{6DE06CEF-4FF0-4FB7-B6BB-162E0CE23553}"/>
    <cellStyle name="Comma 7 3 3 8" xfId="5795" xr:uid="{E7B785E4-A168-4998-BCA9-D61FD92A2F7E}"/>
    <cellStyle name="Comma 7 3 3 8 2" xfId="17023" xr:uid="{AB987DB3-DE2E-4D0B-96EF-1D5FCBA921BD}"/>
    <cellStyle name="Comma 7 3 3 9" xfId="11419" xr:uid="{8E00ECB0-F904-4152-9325-D761D916A8D7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3" xfId="16245" xr:uid="{FB94F3FD-6010-4C26-BF44-4559E5026EAB}"/>
    <cellStyle name="Comma 7 3 4 2 2 3" xfId="7831" xr:uid="{53F6C940-C36E-479A-878B-D5C21D843D0E}"/>
    <cellStyle name="Comma 7 3 4 2 2 3 2" xfId="19059" xr:uid="{EAC0A26F-0350-4FDF-820B-BF0E315687B7}"/>
    <cellStyle name="Comma 7 3 4 2 2 4" xfId="13456" xr:uid="{0568A5BF-C4BA-4AB3-A811-4BD9832F36B5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3" xfId="15165" xr:uid="{D23A2BCF-5DB5-4021-8C3A-6A703130477F}"/>
    <cellStyle name="Comma 7 3 4 2 4" xfId="6751" xr:uid="{9A591BDC-A383-4485-94EC-34C39BE96C5D}"/>
    <cellStyle name="Comma 7 3 4 2 4 2" xfId="17979" xr:uid="{2B9C0686-26C8-439B-9580-FCE1D249C9B8}"/>
    <cellStyle name="Comma 7 3 4 2 5" xfId="12376" xr:uid="{1A9A5C47-E20A-425C-9799-FDEB24767643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3" xfId="15707" xr:uid="{DCC9FEC9-F932-47F6-9A78-C49245991D94}"/>
    <cellStyle name="Comma 7 3 4 3 3" xfId="7293" xr:uid="{6C4FEE1A-45A9-482B-B1CD-112ECBD634BD}"/>
    <cellStyle name="Comma 7 3 4 3 3 2" xfId="18521" xr:uid="{6BB96994-93A3-44EB-9E64-DD46F940CD28}"/>
    <cellStyle name="Comma 7 3 4 3 4" xfId="12918" xr:uid="{E2531066-2E4E-4674-85D4-0AD985DEB559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3" xfId="14627" xr:uid="{3730E092-5602-4690-8824-C598652718D7}"/>
    <cellStyle name="Comma 7 3 4 5" xfId="6213" xr:uid="{A5815D4F-115D-4917-B79C-6AD3C9576EC3}"/>
    <cellStyle name="Comma 7 3 4 5 2" xfId="17441" xr:uid="{4A80CBDE-BB42-4F5C-951A-ECAFA4B55201}"/>
    <cellStyle name="Comma 7 3 4 6" xfId="11838" xr:uid="{09D0C7D6-96E7-43F1-B5A0-0F6A0EFC468A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3" xfId="15978" xr:uid="{F2AC10F3-820A-4F0B-AF48-AE40BEE2701C}"/>
    <cellStyle name="Comma 7 3 5 2 3" xfId="7564" xr:uid="{3221429D-5F94-4220-9351-69C3357BDE52}"/>
    <cellStyle name="Comma 7 3 5 2 3 2" xfId="18792" xr:uid="{7D8BD179-4250-44E9-94E4-EBB68BAA1587}"/>
    <cellStyle name="Comma 7 3 5 2 4" xfId="13189" xr:uid="{5BB3BA52-B0E9-4DA2-9FE1-270691216354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3" xfId="14898" xr:uid="{CF0C9A6F-6030-4165-9A66-349909D6A91A}"/>
    <cellStyle name="Comma 7 3 5 4" xfId="6484" xr:uid="{AEE8CC67-B5A1-4BC7-863E-585B7DA30B23}"/>
    <cellStyle name="Comma 7 3 5 4 2" xfId="17712" xr:uid="{88AFFE54-4C3E-4D98-AE25-ED4A9A7A4308}"/>
    <cellStyle name="Comma 7 3 5 5" xfId="12109" xr:uid="{38E7BF0E-0104-4306-AC4F-C64B8902CFBA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3" xfId="15440" xr:uid="{E9219724-97D2-48C3-8E40-3F1DEE593DDA}"/>
    <cellStyle name="Comma 7 3 6 3" xfId="7026" xr:uid="{4AE0D1AE-5DF9-4BAF-A6D7-2223255D6B5F}"/>
    <cellStyle name="Comma 7 3 6 3 2" xfId="18254" xr:uid="{F9F0AE98-55C4-4602-AE07-665C2D7B1434}"/>
    <cellStyle name="Comma 7 3 6 4" xfId="12651" xr:uid="{79299C7B-A28B-4FC1-9A7A-E6BF6D2FA868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3" xfId="16521" xr:uid="{68509434-DBD3-4FCF-87E5-31BC2286DDDD}"/>
    <cellStyle name="Comma 7 3 7 3" xfId="8107" xr:uid="{02F76786-08ED-4D37-980B-C4AEA95A2474}"/>
    <cellStyle name="Comma 7 3 7 3 2" xfId="19335" xr:uid="{52E0B734-B5A1-4B88-882B-15F679CD5C2A}"/>
    <cellStyle name="Comma 7 3 7 4" xfId="13732" xr:uid="{E52E36D7-0BEF-4844-A87A-5D69A02A0CC0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3" xfId="14360" xr:uid="{91FA5ACA-F619-466E-B0D3-29D157F38047}"/>
    <cellStyle name="Comma 7 3 8 3" xfId="5946" xr:uid="{363B700A-66C1-4FCB-8283-684A1ACC7C28}"/>
    <cellStyle name="Comma 7 3 8 3 2" xfId="17174" xr:uid="{3DC054B7-A684-486E-BDD0-CD60CF8A6ED0}"/>
    <cellStyle name="Comma 7 3 8 4" xfId="11571" xr:uid="{270F5039-A089-4F6A-9F35-96977AFA387B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3" xfId="14084" xr:uid="{ACA3DE1E-0525-4E08-AB7E-560E83B07562}"/>
    <cellStyle name="Comma 7 4" xfId="93" xr:uid="{00000000-0005-0000-0000-0000BD080000}"/>
    <cellStyle name="Comma 7 4 10" xfId="11325" xr:uid="{28DA7434-7464-4050-AD71-91F8241B0A21}"/>
    <cellStyle name="Comma 7 4 2" xfId="219" xr:uid="{00000000-0005-0000-0000-0000BE080000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3" xfId="16401" xr:uid="{14EEFCE7-304A-4120-8D8D-420F4E226B34}"/>
    <cellStyle name="Comma 7 4 2 2 2 2 3" xfId="7987" xr:uid="{EBD1B8ED-5D2E-4BE8-8F94-4CA495DF8D05}"/>
    <cellStyle name="Comma 7 4 2 2 2 2 3 2" xfId="19215" xr:uid="{FD0E2DF0-A602-46D2-A0CB-4634F1F25B39}"/>
    <cellStyle name="Comma 7 4 2 2 2 2 4" xfId="13612" xr:uid="{DAEC3F08-4838-4DBA-AAE6-14A0DC2C4170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3" xfId="15321" xr:uid="{882FA3BB-0383-44CF-B6B9-E299F5117BEF}"/>
    <cellStyle name="Comma 7 4 2 2 2 4" xfId="6907" xr:uid="{8140097A-5BB2-4B79-8C61-98D760C7CBC5}"/>
    <cellStyle name="Comma 7 4 2 2 2 4 2" xfId="18135" xr:uid="{1C5EA322-C0A2-49B3-86CB-2730107EBCDC}"/>
    <cellStyle name="Comma 7 4 2 2 2 5" xfId="12532" xr:uid="{9DDEC221-0899-48BC-9B85-D8425608AE0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3" xfId="15863" xr:uid="{5C77061C-89D0-4B6D-804A-0A9E8C175017}"/>
    <cellStyle name="Comma 7 4 2 2 3 3" xfId="7449" xr:uid="{A686E01A-D9DD-4AAD-9BD4-810DF27106CC}"/>
    <cellStyle name="Comma 7 4 2 2 3 3 2" xfId="18677" xr:uid="{F8CB5CDB-E78A-43C4-9CA4-1FEA3BCF5F6B}"/>
    <cellStyle name="Comma 7 4 2 2 3 4" xfId="13074" xr:uid="{018C7175-DE0E-4874-9B66-E85A9EC86262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3" xfId="14783" xr:uid="{AE201E47-A073-41EC-B31D-9D89F93F8FFA}"/>
    <cellStyle name="Comma 7 4 2 2 5" xfId="6369" xr:uid="{10BDE503-A473-463D-86DB-3A7838739FEE}"/>
    <cellStyle name="Comma 7 4 2 2 5 2" xfId="17597" xr:uid="{79A8D16F-7C0B-4326-8CB8-350D9DCFABCD}"/>
    <cellStyle name="Comma 7 4 2 2 6" xfId="11994" xr:uid="{A74C5F8A-220B-4DBF-8374-CD838D111838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3" xfId="16134" xr:uid="{60DA3EAD-D27F-4081-B0E2-3030AA3D4B8C}"/>
    <cellStyle name="Comma 7 4 2 3 2 3" xfId="7720" xr:uid="{B00CA400-FBB9-4AB8-9CE5-CB1C7AD66CF9}"/>
    <cellStyle name="Comma 7 4 2 3 2 3 2" xfId="18948" xr:uid="{2F7656A7-510B-4F6E-85B4-FB94C3D8139B}"/>
    <cellStyle name="Comma 7 4 2 3 2 4" xfId="13345" xr:uid="{94970431-6811-4B89-9D10-0DC9C77DD083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3" xfId="15054" xr:uid="{F222B1B5-3CBE-4DF2-8AD3-C4DD224FEBF4}"/>
    <cellStyle name="Comma 7 4 2 3 4" xfId="6640" xr:uid="{BA466F28-7BC6-4D3C-B791-593124202E43}"/>
    <cellStyle name="Comma 7 4 2 3 4 2" xfId="17868" xr:uid="{F8382DAD-AF04-442B-B504-E2BBB50197A3}"/>
    <cellStyle name="Comma 7 4 2 3 5" xfId="12265" xr:uid="{FF491CE4-03EF-4C13-B4B7-5384A6C506B2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3" xfId="15596" xr:uid="{13701B8E-CB3A-41C1-998B-8A29DF776AFA}"/>
    <cellStyle name="Comma 7 4 2 4 3" xfId="7182" xr:uid="{8E720339-5D46-43CC-84A0-89185C9F3478}"/>
    <cellStyle name="Comma 7 4 2 4 3 2" xfId="18410" xr:uid="{52E3FA06-33D0-47BA-99C1-B11964C04D9F}"/>
    <cellStyle name="Comma 7 4 2 4 4" xfId="12807" xr:uid="{0B7AB38C-FBB5-4DD2-A517-8C074950B373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3" xfId="16677" xr:uid="{BFE5A508-C6C0-4B96-A9AE-75E060C26702}"/>
    <cellStyle name="Comma 7 4 2 5 3" xfId="8263" xr:uid="{CDE0DC29-BBB1-4395-ACC9-9451A3CE3BE1}"/>
    <cellStyle name="Comma 7 4 2 5 3 2" xfId="19491" xr:uid="{E4071AA2-0A9A-443D-847F-534DDC804A95}"/>
    <cellStyle name="Comma 7 4 2 5 4" xfId="13888" xr:uid="{3D4BEB13-60FB-4826-9278-C2D701A3C989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3" xfId="14516" xr:uid="{3A964CC1-970F-438E-BA90-E216DACE54C1}"/>
    <cellStyle name="Comma 7 4 2 6 3" xfId="6102" xr:uid="{98B620BC-0DE8-417C-8006-1DD51A46AB20}"/>
    <cellStyle name="Comma 7 4 2 6 3 2" xfId="17330" xr:uid="{B8FCE7B3-15DC-4701-BD0C-B97F3AC9F34C}"/>
    <cellStyle name="Comma 7 4 2 6 4" xfId="11727" xr:uid="{62568D83-3F58-46A1-86FD-3C45B483087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3" xfId="14240" xr:uid="{EE18D53A-5B3C-45F6-8B8F-30F51AD70ADE}"/>
    <cellStyle name="Comma 7 4 2 8" xfId="5827" xr:uid="{4BCE7BC9-ECDD-4F69-A985-53730F5B83AD}"/>
    <cellStyle name="Comma 7 4 2 8 2" xfId="17055" xr:uid="{20CB34B2-B1F9-4350-9DC2-B9A3E543F139}"/>
    <cellStyle name="Comma 7 4 2 9" xfId="11451" xr:uid="{43ACA926-2007-486F-82A7-4E8F8B65981D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3" xfId="16275" xr:uid="{222E0061-EBE8-439C-BA10-3A3276ADA1FC}"/>
    <cellStyle name="Comma 7 4 3 2 2 3" xfId="7861" xr:uid="{16D31462-089D-4CF7-9A05-FA3933B9987B}"/>
    <cellStyle name="Comma 7 4 3 2 2 3 2" xfId="19089" xr:uid="{9D346612-FB49-4635-B510-4E91492F208C}"/>
    <cellStyle name="Comma 7 4 3 2 2 4" xfId="13486" xr:uid="{EC905072-83B5-4CB5-910D-CD3143B3D053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3" xfId="15195" xr:uid="{7173321D-D87E-4613-8DA3-8DD9A261285C}"/>
    <cellStyle name="Comma 7 4 3 2 4" xfId="6781" xr:uid="{399E5003-9DD1-4D02-9CFC-DF5EE9696913}"/>
    <cellStyle name="Comma 7 4 3 2 4 2" xfId="18009" xr:uid="{010D0855-11E4-4A7B-8583-C8B39B68F12C}"/>
    <cellStyle name="Comma 7 4 3 2 5" xfId="12406" xr:uid="{703C8111-98E7-473C-A763-AC7D2F187F42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3" xfId="15737" xr:uid="{8BA6FD37-9333-4E96-AEDF-788E460A9EB9}"/>
    <cellStyle name="Comma 7 4 3 3 3" xfId="7323" xr:uid="{3191D2D1-70F7-4E91-AA85-2625B7E96DCC}"/>
    <cellStyle name="Comma 7 4 3 3 3 2" xfId="18551" xr:uid="{AE0CD3C0-AE9C-4AC4-82F2-0D0556DD8889}"/>
    <cellStyle name="Comma 7 4 3 3 4" xfId="12948" xr:uid="{F949F257-D491-4168-80FA-2F26278B0B6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3" xfId="14657" xr:uid="{729616B9-9288-4332-BFD8-A13F513B18C8}"/>
    <cellStyle name="Comma 7 4 3 5" xfId="6243" xr:uid="{A683867B-7DF8-4E1F-BB26-8E34968260CA}"/>
    <cellStyle name="Comma 7 4 3 5 2" xfId="17471" xr:uid="{D7C59C9E-CF8A-4193-A675-3B7D2AB1E450}"/>
    <cellStyle name="Comma 7 4 3 6" xfId="11868" xr:uid="{40EEF3EE-5862-4DD7-AF2A-A387939A9830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3" xfId="16008" xr:uid="{EA8B8D95-F829-4BDE-96C5-19BB609D9A10}"/>
    <cellStyle name="Comma 7 4 4 2 3" xfId="7594" xr:uid="{54A48A79-88F7-47BB-9238-2493385A5752}"/>
    <cellStyle name="Comma 7 4 4 2 3 2" xfId="18822" xr:uid="{BFD39CE6-8119-4B95-A7FC-5DB5129E0347}"/>
    <cellStyle name="Comma 7 4 4 2 4" xfId="13219" xr:uid="{29DE6CDD-BB20-47C6-97B2-F6A4BDAFC5D5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3" xfId="14928" xr:uid="{DA3E2CCD-C57C-4A39-8F0A-BAF617EBC6EF}"/>
    <cellStyle name="Comma 7 4 4 4" xfId="6514" xr:uid="{F64A7784-EA1F-4579-948D-1A792B064446}"/>
    <cellStyle name="Comma 7 4 4 4 2" xfId="17742" xr:uid="{7C930AAD-87D8-48DC-8E1C-1FABEE7EEB4D}"/>
    <cellStyle name="Comma 7 4 4 5" xfId="12139" xr:uid="{1F72D2F5-3AA1-4807-A2ED-465E19F6CF58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3" xfId="15470" xr:uid="{958B03C0-1D0B-4006-80C9-258B3E592CE6}"/>
    <cellStyle name="Comma 7 4 5 3" xfId="7056" xr:uid="{12D663C4-38E5-4A83-A3A1-3277078638FE}"/>
    <cellStyle name="Comma 7 4 5 3 2" xfId="18284" xr:uid="{03726A40-D0CD-457B-9CB7-065FEC61D400}"/>
    <cellStyle name="Comma 7 4 5 4" xfId="12681" xr:uid="{C8A96A08-CF87-4754-BA91-9403E3E86DDA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3" xfId="16551" xr:uid="{6446B344-5374-4DCB-9543-FEEA6906EB3B}"/>
    <cellStyle name="Comma 7 4 6 3" xfId="8137" xr:uid="{D01B3698-8E53-45ED-84D3-90E3ED21B69E}"/>
    <cellStyle name="Comma 7 4 6 3 2" xfId="19365" xr:uid="{AD39EDE3-850E-4B77-BC2C-726190A2F05C}"/>
    <cellStyle name="Comma 7 4 6 4" xfId="13762" xr:uid="{B5373A6C-D3E1-44B2-83B3-A44923F9AEA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3" xfId="14390" xr:uid="{F788967B-5BD8-48AB-9AB1-97DF80E2662C}"/>
    <cellStyle name="Comma 7 4 7 3" xfId="5976" xr:uid="{B80A8A09-BB72-46EB-B710-27D794D2A827}"/>
    <cellStyle name="Comma 7 4 7 3 2" xfId="17204" xr:uid="{CC79124D-1FF5-4737-9EA3-7931A08876B3}"/>
    <cellStyle name="Comma 7 4 7 4" xfId="11601" xr:uid="{5686AE48-F746-43CE-9214-2F8E1802A63C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3" xfId="14114" xr:uid="{52AA1239-BE49-4178-92AC-6A120654BC53}"/>
    <cellStyle name="Comma 7 4 9" xfId="5701" xr:uid="{8E5A8FD5-910E-4EEE-850F-CFFB33B982BF}"/>
    <cellStyle name="Comma 7 4 9 2" xfId="16929" xr:uid="{58C18A43-D7A0-48DC-B62A-8D5855901C05}"/>
    <cellStyle name="Comma 7 5" xfId="155" xr:uid="{00000000-0005-0000-0000-0000D1080000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3" xfId="16337" xr:uid="{A5BE5317-0CD8-4B12-8AE2-B907011176A7}"/>
    <cellStyle name="Comma 7 5 2 2 2 3" xfId="7923" xr:uid="{39F3AA4F-B2F4-4F86-A628-C858C1FA70AB}"/>
    <cellStyle name="Comma 7 5 2 2 2 3 2" xfId="19151" xr:uid="{C7D9E040-B803-4A3D-89B2-D2284B099D8E}"/>
    <cellStyle name="Comma 7 5 2 2 2 4" xfId="13548" xr:uid="{81D85792-B621-4AAE-976F-778CE2FE9600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3" xfId="15257" xr:uid="{77F44A5E-8761-4EC1-A398-22C00F5AFB27}"/>
    <cellStyle name="Comma 7 5 2 2 4" xfId="6843" xr:uid="{59863D56-6442-4185-90F8-19F94F8A4304}"/>
    <cellStyle name="Comma 7 5 2 2 4 2" xfId="18071" xr:uid="{73AAFD43-C46A-4373-8FCB-35E2FF3DF3D3}"/>
    <cellStyle name="Comma 7 5 2 2 5" xfId="12468" xr:uid="{0FA58320-7D71-420A-B0D6-2A3249E1C3D9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3" xfId="15799" xr:uid="{2AACBC2C-725D-4BDC-85FD-F08135F2CDED}"/>
    <cellStyle name="Comma 7 5 2 3 3" xfId="7385" xr:uid="{E6F97F96-48C4-446D-829B-7873DDDAE595}"/>
    <cellStyle name="Comma 7 5 2 3 3 2" xfId="18613" xr:uid="{E93C01A9-C234-4B34-8DDB-34EF22A20B7B}"/>
    <cellStyle name="Comma 7 5 2 3 4" xfId="13010" xr:uid="{D537676B-9D76-4F23-A98E-0B8AF8D1EF89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3" xfId="14719" xr:uid="{77A5C0B8-E3C0-45CB-B128-CE404135A298}"/>
    <cellStyle name="Comma 7 5 2 5" xfId="6305" xr:uid="{CE505DD6-E5F6-4310-B276-936B28B8AA4F}"/>
    <cellStyle name="Comma 7 5 2 5 2" xfId="17533" xr:uid="{FF220B22-EC08-492B-AC1D-52C4AE97E851}"/>
    <cellStyle name="Comma 7 5 2 6" xfId="11930" xr:uid="{F98CEB49-FF61-4073-B5EC-F652A59E88EF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3" xfId="16070" xr:uid="{C1AB0B9E-86FD-4B97-B31E-73201CE8A009}"/>
    <cellStyle name="Comma 7 5 3 2 3" xfId="7656" xr:uid="{4EE5559B-8EF5-495D-8DD1-F155CC1B0946}"/>
    <cellStyle name="Comma 7 5 3 2 3 2" xfId="18884" xr:uid="{46DB5BAC-630B-45AD-B661-16D471FD2805}"/>
    <cellStyle name="Comma 7 5 3 2 4" xfId="13281" xr:uid="{F4250229-9684-4F16-B44B-1FD58ED41058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3" xfId="14990" xr:uid="{BFB70429-2C65-44F5-BCFE-64C14A11C5CC}"/>
    <cellStyle name="Comma 7 5 3 4" xfId="6576" xr:uid="{839C58B2-D325-4AD0-BC9F-71A64C68DD3F}"/>
    <cellStyle name="Comma 7 5 3 4 2" xfId="17804" xr:uid="{9F2B8B36-4250-49F4-8F1F-7D8412A5C504}"/>
    <cellStyle name="Comma 7 5 3 5" xfId="12201" xr:uid="{D9DE0503-3BEE-42FB-84A9-6A0C06BBEA14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3" xfId="15532" xr:uid="{64D60E65-31D1-4C16-897A-6C952F66AB3D}"/>
    <cellStyle name="Comma 7 5 4 3" xfId="7118" xr:uid="{6C433BE7-E6A0-4BCB-B99D-A6C1E5B11F28}"/>
    <cellStyle name="Comma 7 5 4 3 2" xfId="18346" xr:uid="{795FAD08-829D-4260-988C-235415981A0D}"/>
    <cellStyle name="Comma 7 5 4 4" xfId="12743" xr:uid="{F9862708-0518-48A5-9A62-DEAB5F89B7E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3" xfId="16613" xr:uid="{A4979806-C960-4182-9C86-54ED2F41C53C}"/>
    <cellStyle name="Comma 7 5 5 3" xfId="8199" xr:uid="{0F79F592-2154-48A0-AC03-F16FBE243CBA}"/>
    <cellStyle name="Comma 7 5 5 3 2" xfId="19427" xr:uid="{332265D1-9836-429F-A6DE-AEF3925E4136}"/>
    <cellStyle name="Comma 7 5 5 4" xfId="13824" xr:uid="{D400F2E3-7D7D-4580-81C1-D222E9BF014A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3" xfId="14452" xr:uid="{51D24D51-4726-4896-8A30-2E9CD35DA4B8}"/>
    <cellStyle name="Comma 7 5 6 3" xfId="6038" xr:uid="{01B706AF-A243-470D-B39C-48AF26BD31BC}"/>
    <cellStyle name="Comma 7 5 6 3 2" xfId="17266" xr:uid="{A1C3A354-37C8-4ED7-9C38-823E3920751A}"/>
    <cellStyle name="Comma 7 5 6 4" xfId="11663" xr:uid="{E9EB1636-FA85-4040-A1DA-DE0382B27675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3" xfId="14176" xr:uid="{8CEED01B-E45A-4228-949D-84A3024821BA}"/>
    <cellStyle name="Comma 7 5 8" xfId="5763" xr:uid="{456F1167-CAE6-477C-91D0-6D4D3A7D1F0A}"/>
    <cellStyle name="Comma 7 5 8 2" xfId="16991" xr:uid="{82FC8847-795F-4C98-BD89-60731DA6CBAD}"/>
    <cellStyle name="Comma 7 5 9" xfId="11387" xr:uid="{D29113C2-8851-489B-A873-8896DE57CD7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3" xfId="16218" xr:uid="{6E267EEE-8488-4650-89E3-C04930088057}"/>
    <cellStyle name="Comma 7 6 2 2 3" xfId="7804" xr:uid="{C995909C-E3CE-4FBB-ACC1-358CAA821D1B}"/>
    <cellStyle name="Comma 7 6 2 2 3 2" xfId="19032" xr:uid="{19FB4904-F029-4184-8305-1CD9152A620D}"/>
    <cellStyle name="Comma 7 6 2 2 4" xfId="13429" xr:uid="{7FF7019A-C9F0-4E57-BE8B-918DC79936D7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3" xfId="15138" xr:uid="{C15EA099-8562-4D3A-9477-3D9D74558421}"/>
    <cellStyle name="Comma 7 6 2 4" xfId="6724" xr:uid="{DFAAC4EC-9607-4C31-B5EE-3AC4961737FF}"/>
    <cellStyle name="Comma 7 6 2 4 2" xfId="17952" xr:uid="{0662B6C3-A819-423E-87C0-10001A2CFA0E}"/>
    <cellStyle name="Comma 7 6 2 5" xfId="12349" xr:uid="{5A464060-C4B2-4346-A9B1-1F5525FD8ABA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3" xfId="15680" xr:uid="{124EC19E-8875-4654-85CF-E481116E4249}"/>
    <cellStyle name="Comma 7 6 3 3" xfId="7266" xr:uid="{8254C187-642D-4536-9C71-A26689757582}"/>
    <cellStyle name="Comma 7 6 3 3 2" xfId="18494" xr:uid="{EEF7686E-6753-4BB2-82A3-E84EA24B5BC4}"/>
    <cellStyle name="Comma 7 6 3 4" xfId="12891" xr:uid="{6E0F708B-57CC-497E-AC89-3EA28D4A1223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3" xfId="14600" xr:uid="{7CEC96FB-9C32-4F74-ABE0-F18254A8FEF9}"/>
    <cellStyle name="Comma 7 6 5" xfId="6186" xr:uid="{EAE44021-44C6-4175-A90C-46B605B24F9B}"/>
    <cellStyle name="Comma 7 6 5 2" xfId="17414" xr:uid="{C5849FEA-6889-4A78-91A6-EEFF0AD8CF72}"/>
    <cellStyle name="Comma 7 6 6" xfId="11811" xr:uid="{F7091705-E982-4A98-AF9C-6AA3D86254E2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3" xfId="15951" xr:uid="{DF3EE539-437D-49CD-AF34-18A623888305}"/>
    <cellStyle name="Comma 7 7 2 3" xfId="7537" xr:uid="{4208F615-FEF8-40BF-9A67-8B1FA35C2CE3}"/>
    <cellStyle name="Comma 7 7 2 3 2" xfId="18765" xr:uid="{D53BA7BC-9C8A-4663-A1CB-DF9480A1899C}"/>
    <cellStyle name="Comma 7 7 2 4" xfId="13162" xr:uid="{2B0CDB78-C0ED-4DD0-BC6D-CFCC468CC853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3" xfId="14871" xr:uid="{4E5D8A11-C39B-439C-9A68-5FAEFD9577FB}"/>
    <cellStyle name="Comma 7 7 4" xfId="6457" xr:uid="{81AC0726-5FC5-46DA-AC5A-D3A98E3F2291}"/>
    <cellStyle name="Comma 7 7 4 2" xfId="17685" xr:uid="{1E5DE651-3FE5-40F3-A5EA-61C65BA6ED36}"/>
    <cellStyle name="Comma 7 7 5" xfId="12082" xr:uid="{9C0CF639-91CC-41CC-88BE-7271B7BF8156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3" xfId="15413" xr:uid="{1165C2D7-AA7F-4CDF-81FA-D396E25FB5A7}"/>
    <cellStyle name="Comma 7 8 3" xfId="6999" xr:uid="{51CCD20C-2314-4A0E-ABB2-C31154C4A9EA}"/>
    <cellStyle name="Comma 7 8 3 2" xfId="18227" xr:uid="{163DBD15-FA6D-4AA3-A68A-F6200E1ACDE9}"/>
    <cellStyle name="Comma 7 8 4" xfId="12624" xr:uid="{C4FF570B-5234-4AD9-9D7F-EA5B21AE1D31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3" xfId="16494" xr:uid="{E8A1C95A-074C-460E-867D-A925BF873772}"/>
    <cellStyle name="Comma 7 9 3" xfId="8080" xr:uid="{208B3DC9-B088-47D4-BE99-649717EA4236}"/>
    <cellStyle name="Comma 7 9 3 2" xfId="19308" xr:uid="{4422B9A6-56C9-41C5-8D80-354BA000633F}"/>
    <cellStyle name="Comma 7 9 4" xfId="13705" xr:uid="{1C529269-F1B1-4023-AB42-4CDAC90159FB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3" xfId="16790" xr:uid="{4C3D9E26-099E-4777-8CBE-9B3744F3F245}"/>
    <cellStyle name="Comma 70 3" xfId="8376" xr:uid="{5664E871-18A5-453D-A143-6F5A2DDD78DA}"/>
    <cellStyle name="Comma 70 3 2" xfId="19604" xr:uid="{F2274800-1CD1-4C0A-8677-2AB29B87CC33}"/>
    <cellStyle name="Comma 70 4" xfId="14001" xr:uid="{1158312B-80DF-4ED6-A165-5E50020873F9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3" xfId="16791" xr:uid="{43D50237-102D-47C3-B3BE-A64A1F596EF3}"/>
    <cellStyle name="Comma 71 3" xfId="8377" xr:uid="{6C0612DD-D358-475C-8768-956C4EAF7D2A}"/>
    <cellStyle name="Comma 71 3 2" xfId="19605" xr:uid="{5F402AAE-4FD1-4474-B7C0-3DA078262F72}"/>
    <cellStyle name="Comma 71 4" xfId="14002" xr:uid="{F6B41C3F-C8B6-4E53-9258-1FB5BAB36F38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3" xfId="16797" xr:uid="{2C3291DC-A5A0-49B2-A8FF-C556C2ADB475}"/>
    <cellStyle name="Comma 72 2 2 3" xfId="8383" xr:uid="{851E22A2-A895-4F55-A663-967D620F622D}"/>
    <cellStyle name="Comma 72 2 2 3 2" xfId="19611" xr:uid="{7BC10E74-5717-4C1D-817D-A2880C50D8CE}"/>
    <cellStyle name="Comma 72 2 2 4" xfId="14008" xr:uid="{BB8AB8F6-690C-4C5B-A1A1-D5B5074F060A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3" xfId="16792" xr:uid="{B2C6FE22-48DB-4B98-A568-D2800623486E}"/>
    <cellStyle name="Comma 72 2 4" xfId="8378" xr:uid="{675AF842-25F4-447B-B207-B694075E8AF1}"/>
    <cellStyle name="Comma 72 2 4 2" xfId="19606" xr:uid="{9403EEB3-A162-47D8-B7C8-3873EBFF7ECC}"/>
    <cellStyle name="Comma 72 2 5" xfId="14003" xr:uid="{F703A786-89E5-4407-B879-145DEB05E3EE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3" xfId="16793" xr:uid="{F9ED3E71-75A1-4D24-B22A-0D43A485BEF5}"/>
    <cellStyle name="Comma 72 4" xfId="8379" xr:uid="{56FC6056-B9B2-49CE-9271-7246AE511824}"/>
    <cellStyle name="Comma 72 4 2" xfId="19607" xr:uid="{326B8704-E7D1-47F7-AAE8-DEEF59723FC7}"/>
    <cellStyle name="Comma 72 5" xfId="14004" xr:uid="{A79116D4-C2C4-46BD-963A-03886F3BC81C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3" xfId="16794" xr:uid="{F8091EE8-A208-4DAD-B35E-ADB9D8E08C7E}"/>
    <cellStyle name="Comma 73 3" xfId="8380" xr:uid="{BE1ECE44-824B-42FC-8504-F3E55948324C}"/>
    <cellStyle name="Comma 73 3 2" xfId="19608" xr:uid="{41238EB9-7332-4F9B-840B-26E23018F2F8}"/>
    <cellStyle name="Comma 73 4" xfId="14005" xr:uid="{3DEC0963-53C6-4373-B6AA-62C57E58F88F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3" xfId="16795" xr:uid="{6D08C3F0-17C9-4C78-AFA7-84EADB8B8D9F}"/>
    <cellStyle name="Comma 74 3" xfId="8381" xr:uid="{6A3412D1-DD8A-493B-96F5-3CE666CA6C2C}"/>
    <cellStyle name="Comma 74 3 2" xfId="19609" xr:uid="{746FA6EE-DE39-4820-BBB4-9F430C736F15}"/>
    <cellStyle name="Comma 74 4" xfId="14006" xr:uid="{9DACFFEE-8C12-483D-88A4-0A1F4748B2F2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3" xfId="16796" xr:uid="{C5CA2CCE-EEA1-49E0-A53F-467CC389E2F6}"/>
    <cellStyle name="Comma 75 3" xfId="8382" xr:uid="{5A60490F-A09B-4160-8690-843494934EAF}"/>
    <cellStyle name="Comma 75 3 2" xfId="19610" xr:uid="{385B83E6-5C0A-44D8-B298-CD41FC9E594B}"/>
    <cellStyle name="Comma 75 4" xfId="14007" xr:uid="{EBC4B5A4-E363-48A1-9601-F043ABDFED49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3" xfId="16800" xr:uid="{AC3BC4CF-0B75-410F-AD4F-F0B87245CF1A}"/>
    <cellStyle name="Comma 76 3" xfId="8386" xr:uid="{7433D32B-60B8-4584-8D2B-E12A0D5DC23F}"/>
    <cellStyle name="Comma 76 3 2" xfId="19614" xr:uid="{17B1A369-E5F1-4967-9A81-4E8F09627360}"/>
    <cellStyle name="Comma 76 4" xfId="14011" xr:uid="{D6CE4C7A-A402-4AD2-AEC5-D3FDB64CFA9A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3" xfId="16803" xr:uid="{9BCAC6FC-9741-4010-8D86-352E2D4BA674}"/>
    <cellStyle name="Comma 77 3" xfId="8389" xr:uid="{444D6F10-CBF0-40BA-990F-806283D475EC}"/>
    <cellStyle name="Comma 77 3 2" xfId="19617" xr:uid="{CB2CF082-E87A-4E95-930B-BEC5152D814F}"/>
    <cellStyle name="Comma 77 4" xfId="14014" xr:uid="{59393EDB-8600-4AB9-B4DC-8FB53749847C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3" xfId="16802" xr:uid="{6A2AF19A-1C51-4418-A131-C6150585ADF2}"/>
    <cellStyle name="Comma 78 2 3" xfId="8388" xr:uid="{25162AF9-510F-422C-B854-ACD1BACDAB90}"/>
    <cellStyle name="Comma 78 2 3 2" xfId="19616" xr:uid="{AE3E6FB5-E684-49A8-BCB4-51737BD2AD8E}"/>
    <cellStyle name="Comma 78 2 4" xfId="14013" xr:uid="{3907E605-98EF-455C-AFDE-E42A8C253FCD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3" xfId="16799" xr:uid="{61C1DFE0-7315-47DE-9BF2-25E16F050B9F}"/>
    <cellStyle name="Comma 78 4" xfId="8385" xr:uid="{F86D3CBD-D07E-4E0A-8C4A-A2CAFDA1BFF7}"/>
    <cellStyle name="Comma 78 4 2" xfId="19613" xr:uid="{6F1F524C-D2D4-4D92-B91E-CD32DC2860B5}"/>
    <cellStyle name="Comma 78 5" xfId="14010" xr:uid="{04107CD2-5A88-4D08-9694-E58EBCD65001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3" xfId="16801" xr:uid="{07F8042C-DAE7-4524-AA0E-864B388A271C}"/>
    <cellStyle name="Comma 79 3" xfId="8387" xr:uid="{19594590-7958-4E62-86B7-9532A7235971}"/>
    <cellStyle name="Comma 79 3 2" xfId="19615" xr:uid="{5DEBF03D-67CF-49AB-B641-89D3EA39CD22}"/>
    <cellStyle name="Comma 79 4" xfId="14012" xr:uid="{4FCA87A6-28D0-44EA-99E8-5FF91BF8E4BF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3" xfId="16495" xr:uid="{3D4AA5F0-70A4-49DC-8EF2-4182CC7D7145}"/>
    <cellStyle name="Comma 8 10 3" xfId="8081" xr:uid="{4112D933-D914-4CAB-A203-1B67E35E4F27}"/>
    <cellStyle name="Comma 8 10 3 2" xfId="19309" xr:uid="{94934E1B-0D55-46FC-976B-1C4A4183FC79}"/>
    <cellStyle name="Comma 8 10 4" xfId="13706" xr:uid="{49CA5C45-0C62-40D5-8456-FC68EFD8D005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3" xfId="14334" xr:uid="{506BA813-D8E4-4D5A-81E8-BAC631B6DA8E}"/>
    <cellStyle name="Comma 8 11 3" xfId="5920" xr:uid="{EFB603CB-F784-4099-8D8A-DD66444D321D}"/>
    <cellStyle name="Comma 8 11 3 2" xfId="17148" xr:uid="{C3A7EDC8-5ECA-4F7B-B8E7-60C2E046B2CE}"/>
    <cellStyle name="Comma 8 11 4" xfId="11545" xr:uid="{102F2280-A17A-4BA7-96CC-77CE5AD34DEB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3" xfId="14058" xr:uid="{A25939F5-181A-4F4F-82BA-808ADF1DAB43}"/>
    <cellStyle name="Comma 8 13" xfId="5645" xr:uid="{020A27C6-2311-4476-A268-CB10EDB01C4C}"/>
    <cellStyle name="Comma 8 13 2" xfId="16873" xr:uid="{051A732A-39D4-4189-974D-9BBF00FD8882}"/>
    <cellStyle name="Comma 8 14" xfId="11269" xr:uid="{A5D7105B-DB10-414F-9D0A-883086A554C7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3" xfId="14338" xr:uid="{8FA7DB7B-2D7E-429A-B790-B555E05395FD}"/>
    <cellStyle name="Comma 8 2 10 3" xfId="5924" xr:uid="{206C73BA-906B-4FC6-8D90-E7ECFE2EE70E}"/>
    <cellStyle name="Comma 8 2 10 3 2" xfId="17152" xr:uid="{EA113184-37D3-424A-AF4C-929524DC5371}"/>
    <cellStyle name="Comma 8 2 10 4" xfId="11549" xr:uid="{98FFFEE6-64DB-4049-8D29-B8D56AF97205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3" xfId="14062" xr:uid="{3163B2B7-F11E-4AD2-8BA7-1596D70AC507}"/>
    <cellStyle name="Comma 8 2 12" xfId="5649" xr:uid="{3B27A4C6-2435-4715-93C2-E060D3AF27A3}"/>
    <cellStyle name="Comma 8 2 12 2" xfId="16877" xr:uid="{AA3D6882-B85C-4F59-B6DF-FCA66707AF54}"/>
    <cellStyle name="Comma 8 2 13" xfId="11273" xr:uid="{BD29C7B0-CE4B-4677-9695-381551759731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3" xfId="14076" xr:uid="{D8B92151-C641-4753-A190-A884B38DD137}"/>
    <cellStyle name="Comma 8 2 2 11" xfId="5663" xr:uid="{9B788A3A-9761-4B4B-95BC-B76C32987188}"/>
    <cellStyle name="Comma 8 2 2 11 2" xfId="16891" xr:uid="{4C14A315-C248-4678-BBA5-171A94F9A379}"/>
    <cellStyle name="Comma 8 2 2 12" xfId="11287" xr:uid="{352C37D6-091A-455B-92BA-C47F840B1594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1" xfId="11316" xr:uid="{1F196478-09DF-4F15-8B2F-E6F1426BB338}"/>
    <cellStyle name="Comma 8 2 2 2 2" xfId="146" xr:uid="{00000000-0005-0000-0000-0000F7080000}"/>
    <cellStyle name="Comma 8 2 2 2 2 10" xfId="11378" xr:uid="{B4B7BC50-D9B4-48FB-A39C-4E6619CA928B}"/>
    <cellStyle name="Comma 8 2 2 2 2 2" xfId="272" xr:uid="{00000000-0005-0000-0000-0000F8080000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3" xfId="16454" xr:uid="{9B2A806B-C976-40A9-8913-50742B3BFB1A}"/>
    <cellStyle name="Comma 8 2 2 2 2 2 2 2 2 3" xfId="8040" xr:uid="{0A71700E-6264-4CA1-A5D2-55C5E72DE434}"/>
    <cellStyle name="Comma 8 2 2 2 2 2 2 2 2 3 2" xfId="19268" xr:uid="{58F3987E-E594-42E4-9F7C-B0ABF09477C4}"/>
    <cellStyle name="Comma 8 2 2 2 2 2 2 2 2 4" xfId="13665" xr:uid="{832BF467-510D-438A-AD94-AA5F07B5546C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3" xfId="15374" xr:uid="{388D46B1-191B-41B8-92EF-4B15751736A1}"/>
    <cellStyle name="Comma 8 2 2 2 2 2 2 2 4" xfId="6960" xr:uid="{52F781DF-AC65-499B-A7BB-FFC016440BC6}"/>
    <cellStyle name="Comma 8 2 2 2 2 2 2 2 4 2" xfId="18188" xr:uid="{12AB24E0-B078-4861-B79D-B29FF49A819F}"/>
    <cellStyle name="Comma 8 2 2 2 2 2 2 2 5" xfId="12585" xr:uid="{972FD18E-F7CA-4887-927D-EC98E90D57CA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3" xfId="15916" xr:uid="{82723B3B-7166-46ED-8C8C-97E4AA382A5C}"/>
    <cellStyle name="Comma 8 2 2 2 2 2 2 3 3" xfId="7502" xr:uid="{2C8A1151-06F5-4F08-A576-816C43014443}"/>
    <cellStyle name="Comma 8 2 2 2 2 2 2 3 3 2" xfId="18730" xr:uid="{62DBBD96-276F-4400-8F3D-15B2794B8570}"/>
    <cellStyle name="Comma 8 2 2 2 2 2 2 3 4" xfId="13127" xr:uid="{A2E91642-CA29-443E-9A3C-C11F40A09D23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3" xfId="14836" xr:uid="{0A30FD77-F826-4F12-B2EC-2FD4763518DC}"/>
    <cellStyle name="Comma 8 2 2 2 2 2 2 5" xfId="6422" xr:uid="{AC5FCB51-BD08-43A2-8B06-0F131C18847D}"/>
    <cellStyle name="Comma 8 2 2 2 2 2 2 5 2" xfId="17650" xr:uid="{B4A2662D-BA49-4756-8BE2-B3C3ADF8218E}"/>
    <cellStyle name="Comma 8 2 2 2 2 2 2 6" xfId="12047" xr:uid="{C3C0EC2E-AB90-46AC-9A71-274B7B68880A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3" xfId="16187" xr:uid="{04942AF5-3BAF-4892-A1CE-31F8DD246AA0}"/>
    <cellStyle name="Comma 8 2 2 2 2 2 3 2 3" xfId="7773" xr:uid="{17D40830-E9B9-4C5D-A1BF-260283F24AB6}"/>
    <cellStyle name="Comma 8 2 2 2 2 2 3 2 3 2" xfId="19001" xr:uid="{0DC95DA1-2307-42F1-962E-18D8EF81DBF5}"/>
    <cellStyle name="Comma 8 2 2 2 2 2 3 2 4" xfId="13398" xr:uid="{194C73BE-0CC1-4B56-814B-DE008408393B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3" xfId="15107" xr:uid="{F362A36E-EFBD-413C-B6A0-39ECE0DB0A96}"/>
    <cellStyle name="Comma 8 2 2 2 2 2 3 4" xfId="6693" xr:uid="{FE9ACDDD-1673-4153-BEDA-558C939B8B3A}"/>
    <cellStyle name="Comma 8 2 2 2 2 2 3 4 2" xfId="17921" xr:uid="{A0310C8A-C8D1-47D5-94C7-6E9141D4B1DF}"/>
    <cellStyle name="Comma 8 2 2 2 2 2 3 5" xfId="12318" xr:uid="{F5F1126E-DFB7-45A7-8135-C0F26EC77405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3" xfId="15649" xr:uid="{BA5ABE47-E202-4370-8626-D508C274D5D4}"/>
    <cellStyle name="Comma 8 2 2 2 2 2 4 3" xfId="7235" xr:uid="{F3E87157-9A20-47C7-9C35-E831B4507ACF}"/>
    <cellStyle name="Comma 8 2 2 2 2 2 4 3 2" xfId="18463" xr:uid="{AED020BC-21B1-46AB-BE98-5A7AE3B2B514}"/>
    <cellStyle name="Comma 8 2 2 2 2 2 4 4" xfId="12860" xr:uid="{7FA3F39A-CD8D-4985-AD5B-0C3E91BBACA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3" xfId="16730" xr:uid="{5E540BB0-38BC-4EE0-91C4-F16322395A2A}"/>
    <cellStyle name="Comma 8 2 2 2 2 2 5 3" xfId="8316" xr:uid="{EEFC4EFD-FA7D-439B-828D-B5FC95001D6A}"/>
    <cellStyle name="Comma 8 2 2 2 2 2 5 3 2" xfId="19544" xr:uid="{3E314F86-8474-4366-9039-1D5DD742871D}"/>
    <cellStyle name="Comma 8 2 2 2 2 2 5 4" xfId="13941" xr:uid="{09AF4536-BDC0-4CD4-9A8B-C09921FD0BE4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3" xfId="14569" xr:uid="{D5E138FB-220A-42CB-8F0F-D4DB5C357E2C}"/>
    <cellStyle name="Comma 8 2 2 2 2 2 6 3" xfId="6155" xr:uid="{AC4E08BA-6A59-470A-ACEB-C2475989593C}"/>
    <cellStyle name="Comma 8 2 2 2 2 2 6 3 2" xfId="17383" xr:uid="{CBE5011F-1FC2-4E29-99C8-EB9C0686FDF3}"/>
    <cellStyle name="Comma 8 2 2 2 2 2 6 4" xfId="11780" xr:uid="{1681A745-9F20-494A-A716-19A8DEDE569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3" xfId="14293" xr:uid="{B0A1B9C3-A5BF-4C83-861A-4BADFEEB0C97}"/>
    <cellStyle name="Comma 8 2 2 2 2 2 8" xfId="5880" xr:uid="{18AE0C92-A4C6-49F1-95E2-EA9C7CF1DCEE}"/>
    <cellStyle name="Comma 8 2 2 2 2 2 8 2" xfId="17108" xr:uid="{FB3BDBD0-6242-4DF4-965A-DECF0866C40A}"/>
    <cellStyle name="Comma 8 2 2 2 2 2 9" xfId="11504" xr:uid="{43C9E57C-9BF0-46C2-9585-DB113DC64D28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3" xfId="16328" xr:uid="{179C8FE8-22FC-489C-8B62-2820319894B6}"/>
    <cellStyle name="Comma 8 2 2 2 2 3 2 2 3" xfId="7914" xr:uid="{88E0A7FF-3E31-416E-B3A0-09A5634DC883}"/>
    <cellStyle name="Comma 8 2 2 2 2 3 2 2 3 2" xfId="19142" xr:uid="{7386A559-5052-4221-80C8-6143728609E6}"/>
    <cellStyle name="Comma 8 2 2 2 2 3 2 2 4" xfId="13539" xr:uid="{9D9AE9E4-4308-45FC-95FA-7F853522A8A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3" xfId="15248" xr:uid="{75F58902-99D7-4310-A95D-1510FF42AFF6}"/>
    <cellStyle name="Comma 8 2 2 2 2 3 2 4" xfId="6834" xr:uid="{1A7B77F2-807C-4060-9841-0641A18A4381}"/>
    <cellStyle name="Comma 8 2 2 2 2 3 2 4 2" xfId="18062" xr:uid="{81DC3E03-D928-446B-BA55-62E42A849D30}"/>
    <cellStyle name="Comma 8 2 2 2 2 3 2 5" xfId="12459" xr:uid="{5397FF13-8441-43FA-9ABB-EB2C8B521299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3" xfId="15790" xr:uid="{B193B034-0C2A-4642-B7EB-A59EEF7D2D30}"/>
    <cellStyle name="Comma 8 2 2 2 2 3 3 3" xfId="7376" xr:uid="{8934F8AC-F756-4C44-9323-3D965EC3895D}"/>
    <cellStyle name="Comma 8 2 2 2 2 3 3 3 2" xfId="18604" xr:uid="{236AD3C8-391C-49B3-BE49-3A129E933221}"/>
    <cellStyle name="Comma 8 2 2 2 2 3 3 4" xfId="13001" xr:uid="{103F24A5-1EB4-4850-B43F-ADC757C0CB26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3" xfId="14710" xr:uid="{E60582BB-32FE-4904-8A68-6B6D5786E26D}"/>
    <cellStyle name="Comma 8 2 2 2 2 3 5" xfId="6296" xr:uid="{4CD9AA04-D551-4D7B-AC15-ABC05612ED86}"/>
    <cellStyle name="Comma 8 2 2 2 2 3 5 2" xfId="17524" xr:uid="{29091CA3-C112-4F58-ABB2-935C17245C91}"/>
    <cellStyle name="Comma 8 2 2 2 2 3 6" xfId="11921" xr:uid="{69522394-869B-4ED7-A66B-965710566026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3" xfId="16061" xr:uid="{C1EA2DBD-B625-4C59-9DB9-6C18CB300FB1}"/>
    <cellStyle name="Comma 8 2 2 2 2 4 2 3" xfId="7647" xr:uid="{CCAED32E-5BD6-4E81-8515-1F942F0CC63C}"/>
    <cellStyle name="Comma 8 2 2 2 2 4 2 3 2" xfId="18875" xr:uid="{9A5CB268-17A7-47DC-B0C1-7A78720AA2F5}"/>
    <cellStyle name="Comma 8 2 2 2 2 4 2 4" xfId="13272" xr:uid="{AEDE9DF5-57EA-4497-8BF5-4C98D3868211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3" xfId="14981" xr:uid="{DF6ABAB2-DC1D-4DC5-B3D1-2695623DA1E0}"/>
    <cellStyle name="Comma 8 2 2 2 2 4 4" xfId="6567" xr:uid="{54AA6762-F975-4D5E-91DF-150B43A4DC19}"/>
    <cellStyle name="Comma 8 2 2 2 2 4 4 2" xfId="17795" xr:uid="{10513C01-5856-4D16-9FC2-4D5A81864950}"/>
    <cellStyle name="Comma 8 2 2 2 2 4 5" xfId="12192" xr:uid="{5432D570-2D72-4D72-A6CF-28002398A55C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3" xfId="15523" xr:uid="{E30AF7C7-4484-43BA-AE23-CBF6391FB951}"/>
    <cellStyle name="Comma 8 2 2 2 2 5 3" xfId="7109" xr:uid="{1E6FDEF8-CEB2-4FA2-A1B1-74361B8E254E}"/>
    <cellStyle name="Comma 8 2 2 2 2 5 3 2" xfId="18337" xr:uid="{90EFBCF7-B7CF-49AA-8720-2852BCB361E3}"/>
    <cellStyle name="Comma 8 2 2 2 2 5 4" xfId="12734" xr:uid="{53D77A69-21BD-4D05-B007-758A8830C0C7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3" xfId="16604" xr:uid="{7672E961-4884-47EB-8E6B-92CDE1730DB2}"/>
    <cellStyle name="Comma 8 2 2 2 2 6 3" xfId="8190" xr:uid="{9D598F3C-1CEA-4B84-98E1-E8257FEEE8D1}"/>
    <cellStyle name="Comma 8 2 2 2 2 6 3 2" xfId="19418" xr:uid="{2880E049-56A8-4F93-A13C-0BA17783B8B2}"/>
    <cellStyle name="Comma 8 2 2 2 2 6 4" xfId="13815" xr:uid="{62A5DBBF-6CAC-480D-AE25-5AE5C5F9D484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3" xfId="14443" xr:uid="{2DD064B5-033C-4A15-9BF7-9F51B625A40C}"/>
    <cellStyle name="Comma 8 2 2 2 2 7 3" xfId="6029" xr:uid="{23C3D49E-1CAE-4D29-BA17-726EDCC4A816}"/>
    <cellStyle name="Comma 8 2 2 2 2 7 3 2" xfId="17257" xr:uid="{CA981C83-9F58-4BEE-9E28-48C36D62EDC3}"/>
    <cellStyle name="Comma 8 2 2 2 2 7 4" xfId="11654" xr:uid="{8EB74B64-5686-46E1-BBC1-148E77BA9E2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3" xfId="14167" xr:uid="{7F9E5CFA-970D-4574-80E2-BE994A6836FF}"/>
    <cellStyle name="Comma 8 2 2 2 2 9" xfId="5754" xr:uid="{F6E97B74-7EC3-42BF-AF2C-590D42195662}"/>
    <cellStyle name="Comma 8 2 2 2 2 9 2" xfId="16982" xr:uid="{D8361531-E2DC-4C9C-970A-D320BD49E7CB}"/>
    <cellStyle name="Comma 8 2 2 2 3" xfId="208" xr:uid="{00000000-0005-0000-0000-00000B090000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3" xfId="16390" xr:uid="{B5469947-7698-45F8-B60C-C1F7A1F157FA}"/>
    <cellStyle name="Comma 8 2 2 2 3 2 2 2 3" xfId="7976" xr:uid="{D010E2E3-BC5C-4287-BE95-3A1C0D73C26F}"/>
    <cellStyle name="Comma 8 2 2 2 3 2 2 2 3 2" xfId="19204" xr:uid="{8983554F-9726-4A23-83C2-ACC128CC399F}"/>
    <cellStyle name="Comma 8 2 2 2 3 2 2 2 4" xfId="13601" xr:uid="{B3F225D9-2B32-4C58-8B3B-67D52CD3B3A5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3" xfId="15310" xr:uid="{CB3F6F31-984D-4597-AAC3-FC1DAF422F36}"/>
    <cellStyle name="Comma 8 2 2 2 3 2 2 4" xfId="6896" xr:uid="{8AF185C0-3EB7-474D-88D0-53FBBE1A0732}"/>
    <cellStyle name="Comma 8 2 2 2 3 2 2 4 2" xfId="18124" xr:uid="{7794EDE0-9AEB-401D-8684-88F166D43CCF}"/>
    <cellStyle name="Comma 8 2 2 2 3 2 2 5" xfId="12521" xr:uid="{0B3A5D13-021E-40A5-97F3-3EE6E51AF496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3" xfId="15852" xr:uid="{EBBD9CF0-5D3A-4976-80DF-BEA46F5C0767}"/>
    <cellStyle name="Comma 8 2 2 2 3 2 3 3" xfId="7438" xr:uid="{310516A1-A476-409B-BE25-02B1F54779EA}"/>
    <cellStyle name="Comma 8 2 2 2 3 2 3 3 2" xfId="18666" xr:uid="{590251FE-7E0D-4483-8AB1-55323C3379DC}"/>
    <cellStyle name="Comma 8 2 2 2 3 2 3 4" xfId="13063" xr:uid="{025DC489-24C1-4E64-98D8-D46DF5E6DBE8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3" xfId="14772" xr:uid="{8791CF61-7E01-4384-84E2-E7417EAAB1EF}"/>
    <cellStyle name="Comma 8 2 2 2 3 2 5" xfId="6358" xr:uid="{067B1C01-451A-42C4-B979-E793F207FFD8}"/>
    <cellStyle name="Comma 8 2 2 2 3 2 5 2" xfId="17586" xr:uid="{239B2A88-0A3C-431B-9F51-16B2C5470F68}"/>
    <cellStyle name="Comma 8 2 2 2 3 2 6" xfId="11983" xr:uid="{9D532A43-B6FC-43F3-8594-DC162227A04A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3" xfId="16123" xr:uid="{65A383EA-7C9C-474C-A9BF-C1D04E4924FC}"/>
    <cellStyle name="Comma 8 2 2 2 3 3 2 3" xfId="7709" xr:uid="{C372BECF-C6F1-4836-941C-29636014E444}"/>
    <cellStyle name="Comma 8 2 2 2 3 3 2 3 2" xfId="18937" xr:uid="{48E9C8E0-099C-48A0-B65D-B97BD94D1D29}"/>
    <cellStyle name="Comma 8 2 2 2 3 3 2 4" xfId="13334" xr:uid="{A15C5BB9-0563-4B25-8239-4668F1B431C1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3" xfId="15043" xr:uid="{C20ED4C4-D48B-4AA6-BA1C-1FDD92D59891}"/>
    <cellStyle name="Comma 8 2 2 2 3 3 4" xfId="6629" xr:uid="{5B9AFC52-35F7-4EAD-9EB3-4E74F3195E36}"/>
    <cellStyle name="Comma 8 2 2 2 3 3 4 2" xfId="17857" xr:uid="{070A7AE8-56BA-42B0-8F51-41DF9E8D4DA0}"/>
    <cellStyle name="Comma 8 2 2 2 3 3 5" xfId="12254" xr:uid="{75EBA6FE-0A95-4FE4-9287-A7FC2C3FA08C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3" xfId="15585" xr:uid="{230EFD64-3523-4289-A17D-9E569F3AA4BF}"/>
    <cellStyle name="Comma 8 2 2 2 3 4 3" xfId="7171" xr:uid="{80E8B511-0236-4E8D-8C10-B8E09C785677}"/>
    <cellStyle name="Comma 8 2 2 2 3 4 3 2" xfId="18399" xr:uid="{E38B975C-6B4F-48DC-B6D1-6E91BF61F4AB}"/>
    <cellStyle name="Comma 8 2 2 2 3 4 4" xfId="12796" xr:uid="{BCEC8C38-E6BB-4424-8D8D-AA54FC25C979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3" xfId="16666" xr:uid="{E5E3BE70-10B7-4227-A3C0-9F6D7B005272}"/>
    <cellStyle name="Comma 8 2 2 2 3 5 3" xfId="8252" xr:uid="{7F59BC1A-2045-430F-8087-170B3103BCA7}"/>
    <cellStyle name="Comma 8 2 2 2 3 5 3 2" xfId="19480" xr:uid="{2CC48ECF-E8AE-4D12-9550-A06693667219}"/>
    <cellStyle name="Comma 8 2 2 2 3 5 4" xfId="13877" xr:uid="{BAC46BE6-00C2-41BA-934E-ACA2CF7BFAF3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3" xfId="14505" xr:uid="{5F5E99A9-66E2-4A6C-B493-7448F91A241E}"/>
    <cellStyle name="Comma 8 2 2 2 3 6 3" xfId="6091" xr:uid="{882D4582-9CDB-4B08-B67F-49509503A098}"/>
    <cellStyle name="Comma 8 2 2 2 3 6 3 2" xfId="17319" xr:uid="{84AD4B1F-7D88-4B7D-8ED4-21AC3347A99C}"/>
    <cellStyle name="Comma 8 2 2 2 3 6 4" xfId="11716" xr:uid="{36B359A8-0896-4D6A-A97D-77D490A3C92F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3" xfId="14229" xr:uid="{5A672D07-8B75-4620-879D-008A20CFD993}"/>
    <cellStyle name="Comma 8 2 2 2 3 8" xfId="5816" xr:uid="{A5C1AB62-5BAE-4606-A356-6914E3CD45B9}"/>
    <cellStyle name="Comma 8 2 2 2 3 8 2" xfId="17044" xr:uid="{60F29161-BD57-413F-ADC3-D3F246B60AE0}"/>
    <cellStyle name="Comma 8 2 2 2 3 9" xfId="11440" xr:uid="{ADA2188E-705B-44FB-B3A4-9091EFB9E885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3" xfId="16266" xr:uid="{8F2898FD-09C1-48B5-B422-8FC62D01B55C}"/>
    <cellStyle name="Comma 8 2 2 2 4 2 2 3" xfId="7852" xr:uid="{F0BA4CE9-3E1A-40FC-8DE3-B314C8D0C59F}"/>
    <cellStyle name="Comma 8 2 2 2 4 2 2 3 2" xfId="19080" xr:uid="{18A42D73-5890-4A85-A8C5-E3D0D1C65E7C}"/>
    <cellStyle name="Comma 8 2 2 2 4 2 2 4" xfId="13477" xr:uid="{4061DFA5-AAD0-4D90-B8A7-7B80E4CEB32F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3" xfId="15186" xr:uid="{0B69C600-0876-4C83-AD66-5F89519F0B6E}"/>
    <cellStyle name="Comma 8 2 2 2 4 2 4" xfId="6772" xr:uid="{7B2A4A9D-6B58-4709-A5C3-3B7F3D4F89DC}"/>
    <cellStyle name="Comma 8 2 2 2 4 2 4 2" xfId="18000" xr:uid="{C5C43F82-A8C9-49F7-878C-83A7FE4917B4}"/>
    <cellStyle name="Comma 8 2 2 2 4 2 5" xfId="12397" xr:uid="{5EC83CEF-2CA6-44FC-B411-646C32626808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3" xfId="15728" xr:uid="{30B6B1CC-5F9F-4D5A-8891-B10E96408E5D}"/>
    <cellStyle name="Comma 8 2 2 2 4 3 3" xfId="7314" xr:uid="{23F4E37E-89D7-422C-95FA-0EF3068A8D06}"/>
    <cellStyle name="Comma 8 2 2 2 4 3 3 2" xfId="18542" xr:uid="{DE1B0265-6B22-47A0-B819-43FE5B09CDDE}"/>
    <cellStyle name="Comma 8 2 2 2 4 3 4" xfId="12939" xr:uid="{B43B4B8F-5B8E-4487-BF6B-D290D4BFBE4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3" xfId="14648" xr:uid="{741B0DAE-D682-4637-90EA-924F42C22E35}"/>
    <cellStyle name="Comma 8 2 2 2 4 5" xfId="6234" xr:uid="{C047E721-1E1C-427C-B598-259D0245BC04}"/>
    <cellStyle name="Comma 8 2 2 2 4 5 2" xfId="17462" xr:uid="{202813A3-2327-4873-BF1E-B7A08E1D98D5}"/>
    <cellStyle name="Comma 8 2 2 2 4 6" xfId="11859" xr:uid="{D30C631F-72F4-4717-89FE-74AE03EDCBED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3" xfId="15999" xr:uid="{A75D7319-606F-4D5B-BA7A-DEED8D3846C0}"/>
    <cellStyle name="Comma 8 2 2 2 5 2 3" xfId="7585" xr:uid="{B741E7EC-F633-440A-B247-783DC1E04453}"/>
    <cellStyle name="Comma 8 2 2 2 5 2 3 2" xfId="18813" xr:uid="{73F0B321-821D-4AAB-A635-103F515F3B40}"/>
    <cellStyle name="Comma 8 2 2 2 5 2 4" xfId="13210" xr:uid="{F598D81E-2AAE-4E9E-B9E6-BAF9F801CEC5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3" xfId="14919" xr:uid="{01EF2BE9-EF37-4618-8534-F5028BA0E661}"/>
    <cellStyle name="Comma 8 2 2 2 5 4" xfId="6505" xr:uid="{C41682E7-70C3-436C-8F0E-DAA1DA76BC3F}"/>
    <cellStyle name="Comma 8 2 2 2 5 4 2" xfId="17733" xr:uid="{37A77FB8-926C-4543-BF86-DC527B4A2C99}"/>
    <cellStyle name="Comma 8 2 2 2 5 5" xfId="12130" xr:uid="{37957254-BC87-45A3-A54E-07A49C287333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3" xfId="15461" xr:uid="{488ADC24-678E-4594-9AD7-559A41A10EB5}"/>
    <cellStyle name="Comma 8 2 2 2 6 3" xfId="7047" xr:uid="{9E8D69B7-6681-4F0E-A089-473F6806BC17}"/>
    <cellStyle name="Comma 8 2 2 2 6 3 2" xfId="18275" xr:uid="{B45E0749-983F-4BC5-A0DA-E4DB41CA76D2}"/>
    <cellStyle name="Comma 8 2 2 2 6 4" xfId="12672" xr:uid="{531884A6-09C1-4499-AFEB-CE6BEF222462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3" xfId="16542" xr:uid="{C07B525B-918F-4A63-92AE-BCEAE808EB7B}"/>
    <cellStyle name="Comma 8 2 2 2 7 3" xfId="8128" xr:uid="{FE547794-D51D-4DD2-A47A-C4316A05E975}"/>
    <cellStyle name="Comma 8 2 2 2 7 3 2" xfId="19356" xr:uid="{39C1B2FD-4E33-43B2-AEDA-AC58CC9D08B6}"/>
    <cellStyle name="Comma 8 2 2 2 7 4" xfId="13753" xr:uid="{9C206B5E-1956-4933-BC77-4F013538A088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3" xfId="14381" xr:uid="{003B53E5-11DA-4332-BD4D-C394DADD99D5}"/>
    <cellStyle name="Comma 8 2 2 2 8 3" xfId="5967" xr:uid="{C1C0FD50-A81E-42A3-8018-1D867CF752BC}"/>
    <cellStyle name="Comma 8 2 2 2 8 3 2" xfId="17195" xr:uid="{0BDA8362-3C1A-4246-A2F3-CC0690E0A9FC}"/>
    <cellStyle name="Comma 8 2 2 2 8 4" xfId="11592" xr:uid="{10F24A9B-6DDA-49E0-8D4A-CE1ADE8C2F26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3" xfId="14105" xr:uid="{1D5BAA83-739F-4F5E-934E-FE53177E9300}"/>
    <cellStyle name="Comma 8 2 2 3" xfId="114" xr:uid="{00000000-0005-0000-0000-00001E090000}"/>
    <cellStyle name="Comma 8 2 2 3 10" xfId="11346" xr:uid="{63E2605D-4A9A-460D-9747-FDCF3D6DE422}"/>
    <cellStyle name="Comma 8 2 2 3 2" xfId="240" xr:uid="{00000000-0005-0000-0000-00001F090000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3" xfId="16422" xr:uid="{6055FA49-8459-4A96-8E1A-C9559462A898}"/>
    <cellStyle name="Comma 8 2 2 3 2 2 2 2 3" xfId="8008" xr:uid="{D433C354-0FED-40F8-A95A-BEC13DFDD2F0}"/>
    <cellStyle name="Comma 8 2 2 3 2 2 2 2 3 2" xfId="19236" xr:uid="{89CD6A26-C27E-4A7A-9A27-7CA5D519E5A9}"/>
    <cellStyle name="Comma 8 2 2 3 2 2 2 2 4" xfId="13633" xr:uid="{06AC83B8-2206-467F-9B08-24C7EF7F9FBA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3" xfId="15342" xr:uid="{02FAB384-054B-4A05-85C8-B699F9243D07}"/>
    <cellStyle name="Comma 8 2 2 3 2 2 2 4" xfId="6928" xr:uid="{D866C9D4-0F80-41DE-9BF8-03E83FA12746}"/>
    <cellStyle name="Comma 8 2 2 3 2 2 2 4 2" xfId="18156" xr:uid="{B75C31CE-4E05-4A68-8028-F1926244B7B9}"/>
    <cellStyle name="Comma 8 2 2 3 2 2 2 5" xfId="12553" xr:uid="{14EDCC5C-9FF1-4118-8B70-D924E12A5EB1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3" xfId="15884" xr:uid="{94ED8CB7-DA2B-4FE0-98E2-36617A2F0899}"/>
    <cellStyle name="Comma 8 2 2 3 2 2 3 3" xfId="7470" xr:uid="{9A692C86-3E77-49FE-867A-85875C22C839}"/>
    <cellStyle name="Comma 8 2 2 3 2 2 3 3 2" xfId="18698" xr:uid="{96DA6EF7-6F38-4977-B97E-F24FDAC1B084}"/>
    <cellStyle name="Comma 8 2 2 3 2 2 3 4" xfId="13095" xr:uid="{8AD48720-D652-4A33-B5AD-F439EA02E5C0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3" xfId="14804" xr:uid="{2ED0E961-0A00-4185-88AD-622B936C7F1E}"/>
    <cellStyle name="Comma 8 2 2 3 2 2 5" xfId="6390" xr:uid="{879F975D-1AF1-443B-841F-127A02CA21D1}"/>
    <cellStyle name="Comma 8 2 2 3 2 2 5 2" xfId="17618" xr:uid="{081C125F-18A9-458A-9CE2-EB2F8D285777}"/>
    <cellStyle name="Comma 8 2 2 3 2 2 6" xfId="12015" xr:uid="{B35A37D3-C723-41B3-9AE0-C5849A6C4A9F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3" xfId="16155" xr:uid="{EE35AA6E-CBA6-4987-80A7-45703AC51758}"/>
    <cellStyle name="Comma 8 2 2 3 2 3 2 3" xfId="7741" xr:uid="{DD0A25F6-8DA7-4A6F-BA9F-7F30B6F24E14}"/>
    <cellStyle name="Comma 8 2 2 3 2 3 2 3 2" xfId="18969" xr:uid="{63402567-EA3A-4C59-9B1B-0FEABAF170DA}"/>
    <cellStyle name="Comma 8 2 2 3 2 3 2 4" xfId="13366" xr:uid="{F6C96892-567A-4000-B921-B44661A33E42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3" xfId="15075" xr:uid="{6F3A9616-C8B6-41F9-8F22-363B2F9682B5}"/>
    <cellStyle name="Comma 8 2 2 3 2 3 4" xfId="6661" xr:uid="{5F859352-F820-46FA-AA87-A4D1B1E85E18}"/>
    <cellStyle name="Comma 8 2 2 3 2 3 4 2" xfId="17889" xr:uid="{AB7B413F-64CD-419A-8994-A2B7086AF614}"/>
    <cellStyle name="Comma 8 2 2 3 2 3 5" xfId="12286" xr:uid="{941759E6-598C-4B93-B36E-DECFEC5D807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3" xfId="15617" xr:uid="{EF708705-0934-4F78-A779-3AB885D672FC}"/>
    <cellStyle name="Comma 8 2 2 3 2 4 3" xfId="7203" xr:uid="{154302BE-AECB-416F-8019-157DFDAC21BB}"/>
    <cellStyle name="Comma 8 2 2 3 2 4 3 2" xfId="18431" xr:uid="{B79C4842-15FF-4757-9E60-7A5E2935DEA5}"/>
    <cellStyle name="Comma 8 2 2 3 2 4 4" xfId="12828" xr:uid="{601B9DB4-FD8E-44C4-BE5C-D69B484C4823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3" xfId="16698" xr:uid="{F3EBB8CE-0B12-49EE-B3C5-4F45805A2C3B}"/>
    <cellStyle name="Comma 8 2 2 3 2 5 3" xfId="8284" xr:uid="{49BD08F2-5909-4B26-A056-7556722F14DE}"/>
    <cellStyle name="Comma 8 2 2 3 2 5 3 2" xfId="19512" xr:uid="{01DED677-858C-4294-BAB5-1B9C7F1123AD}"/>
    <cellStyle name="Comma 8 2 2 3 2 5 4" xfId="13909" xr:uid="{451ED14A-F714-4017-8FA8-F1CCEAC82C3C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3" xfId="14537" xr:uid="{E46A8FB8-18E0-4EF4-BF55-A62A97E90247}"/>
    <cellStyle name="Comma 8 2 2 3 2 6 3" xfId="6123" xr:uid="{78D12175-C35F-45CF-9A41-88394517074F}"/>
    <cellStyle name="Comma 8 2 2 3 2 6 3 2" xfId="17351" xr:uid="{36B589DF-32D3-4269-ACE9-000BD28180FC}"/>
    <cellStyle name="Comma 8 2 2 3 2 6 4" xfId="11748" xr:uid="{762D3FFF-119D-43E2-8A0B-636AA5076A60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3" xfId="14261" xr:uid="{7924E891-6B41-4F7C-B779-2CF7455B2E09}"/>
    <cellStyle name="Comma 8 2 2 3 2 8" xfId="5848" xr:uid="{AD877A5A-8A37-4D79-ACA1-5E1F69A8FF2D}"/>
    <cellStyle name="Comma 8 2 2 3 2 8 2" xfId="17076" xr:uid="{6B6AE29C-1B56-488D-A999-ABBCB691D18A}"/>
    <cellStyle name="Comma 8 2 2 3 2 9" xfId="11472" xr:uid="{DF06AA93-AE86-43F8-855E-6DEDB2033CF8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3" xfId="16296" xr:uid="{6FE63941-99AF-406B-ADD2-CC26AA9CF6E7}"/>
    <cellStyle name="Comma 8 2 2 3 3 2 2 3" xfId="7882" xr:uid="{6825B6C5-AC27-4D14-AB2C-E8241D9025FD}"/>
    <cellStyle name="Comma 8 2 2 3 3 2 2 3 2" xfId="19110" xr:uid="{3CE3CEF1-B2A6-4E39-8E4B-1A88B0CCD360}"/>
    <cellStyle name="Comma 8 2 2 3 3 2 2 4" xfId="13507" xr:uid="{D91C8A0B-8249-4D28-BF51-E25FA1407ABE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3" xfId="15216" xr:uid="{461DECE5-3A44-4ED6-9C85-F8CE47D168D3}"/>
    <cellStyle name="Comma 8 2 2 3 3 2 4" xfId="6802" xr:uid="{8CE55B1F-E918-41EE-9C91-2D6D0B101FE1}"/>
    <cellStyle name="Comma 8 2 2 3 3 2 4 2" xfId="18030" xr:uid="{50B2E806-83EC-418C-A1A0-33832088128F}"/>
    <cellStyle name="Comma 8 2 2 3 3 2 5" xfId="12427" xr:uid="{9D5ECC52-88A1-4591-BEDC-1E4ED0F98A8B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3" xfId="15758" xr:uid="{A6A0BB91-2569-44D6-8339-EC30F8AAA9A9}"/>
    <cellStyle name="Comma 8 2 2 3 3 3 3" xfId="7344" xr:uid="{3CC178D8-3578-4530-8736-CA5AE4868B69}"/>
    <cellStyle name="Comma 8 2 2 3 3 3 3 2" xfId="18572" xr:uid="{6A2CA59C-7B80-46FC-9D16-6EC756E67F93}"/>
    <cellStyle name="Comma 8 2 2 3 3 3 4" xfId="12969" xr:uid="{2FE57D77-7313-4F68-9ED6-996F642A349B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3" xfId="14678" xr:uid="{7FD8A79A-9940-48DA-8DDA-DDD4759201A9}"/>
    <cellStyle name="Comma 8 2 2 3 3 5" xfId="6264" xr:uid="{711E3BE6-14D5-44D3-A145-FD5BF628533D}"/>
    <cellStyle name="Comma 8 2 2 3 3 5 2" xfId="17492" xr:uid="{7E37CD8A-3C84-4259-8CEE-9870D69E314E}"/>
    <cellStyle name="Comma 8 2 2 3 3 6" xfId="11889" xr:uid="{20185CD6-9B81-417C-A32B-AA8A9D920700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3" xfId="16029" xr:uid="{10A1D254-BB3C-4482-8DF4-14C87EC92AE4}"/>
    <cellStyle name="Comma 8 2 2 3 4 2 3" xfId="7615" xr:uid="{6DD55BD3-A9DE-42BF-AC7E-FC20D0E951AC}"/>
    <cellStyle name="Comma 8 2 2 3 4 2 3 2" xfId="18843" xr:uid="{6F92C94F-C65D-4E63-A667-907278435676}"/>
    <cellStyle name="Comma 8 2 2 3 4 2 4" xfId="13240" xr:uid="{72D6FED3-FEB6-42DE-B7AF-DE3AC7A4211D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3" xfId="14949" xr:uid="{921FEA43-C612-4D1D-AA69-19E7F5096E68}"/>
    <cellStyle name="Comma 8 2 2 3 4 4" xfId="6535" xr:uid="{F6ADDF59-B485-4BCE-AAB0-A2D64BC27B3C}"/>
    <cellStyle name="Comma 8 2 2 3 4 4 2" xfId="17763" xr:uid="{9A1801A5-B4DA-47B0-A2AC-1124B7BAD3A2}"/>
    <cellStyle name="Comma 8 2 2 3 4 5" xfId="12160" xr:uid="{DCBC875F-1833-4EF6-9D5A-9EDE13F8BCE1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3" xfId="15491" xr:uid="{1B52A30E-2E19-40E4-89B8-714088817EC9}"/>
    <cellStyle name="Comma 8 2 2 3 5 3" xfId="7077" xr:uid="{BEFDE6BA-2664-4369-9B07-972E1D4BE146}"/>
    <cellStyle name="Comma 8 2 2 3 5 3 2" xfId="18305" xr:uid="{2E3B24F9-7F9F-4DCE-939E-7E8F61286BE2}"/>
    <cellStyle name="Comma 8 2 2 3 5 4" xfId="12702" xr:uid="{187681BE-DEA9-4221-99E9-9B59B52A640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3" xfId="16572" xr:uid="{D8F93DD2-97C6-4753-ADDD-211914042A72}"/>
    <cellStyle name="Comma 8 2 2 3 6 3" xfId="8158" xr:uid="{E55D00E7-2552-4DCF-84F5-D95492B1F68E}"/>
    <cellStyle name="Comma 8 2 2 3 6 3 2" xfId="19386" xr:uid="{DF3A2BB9-0399-47BD-86BC-B9F6D0A83D47}"/>
    <cellStyle name="Comma 8 2 2 3 6 4" xfId="13783" xr:uid="{D97BE231-0F6F-4F81-B496-46F3F04B272F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3" xfId="14411" xr:uid="{DB8CE9D3-2FFB-4F8A-9972-0CDDADBD2530}"/>
    <cellStyle name="Comma 8 2 2 3 7 3" xfId="5997" xr:uid="{50A7E2DD-7E06-4727-8114-CF830B5AB5A5}"/>
    <cellStyle name="Comma 8 2 2 3 7 3 2" xfId="17225" xr:uid="{A5D5AA6C-E0AE-49D7-9DC2-C69944CDBF01}"/>
    <cellStyle name="Comma 8 2 2 3 7 4" xfId="11622" xr:uid="{3CF64872-7AC2-49FB-8575-8045739DB937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3" xfId="14135" xr:uid="{1715093F-5865-447C-8E6E-5EBB389BB655}"/>
    <cellStyle name="Comma 8 2 2 3 9" xfId="5722" xr:uid="{C0CEC6E8-8D7A-480C-AAE4-077883893A2D}"/>
    <cellStyle name="Comma 8 2 2 3 9 2" xfId="16950" xr:uid="{5CC8931A-94F2-4421-BFA3-9D9E2353A58F}"/>
    <cellStyle name="Comma 8 2 2 4" xfId="176" xr:uid="{00000000-0005-0000-0000-000032090000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3" xfId="16358" xr:uid="{BC70CC13-41C5-4DE5-A2FA-F6958BC546B1}"/>
    <cellStyle name="Comma 8 2 2 4 2 2 2 3" xfId="7944" xr:uid="{5F8A3BE2-5D78-4880-868B-D1E60DAB8B16}"/>
    <cellStyle name="Comma 8 2 2 4 2 2 2 3 2" xfId="19172" xr:uid="{E54451D5-12E0-48F8-92F1-58EBED462739}"/>
    <cellStyle name="Comma 8 2 2 4 2 2 2 4" xfId="13569" xr:uid="{5A253030-0F8D-4916-B837-E0D21AE8C721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3" xfId="15278" xr:uid="{21F24E7A-5729-4FCB-8433-913361672538}"/>
    <cellStyle name="Comma 8 2 2 4 2 2 4" xfId="6864" xr:uid="{F2A78CD6-3195-4591-B6BD-0768E9C4A685}"/>
    <cellStyle name="Comma 8 2 2 4 2 2 4 2" xfId="18092" xr:uid="{DAA75E58-7410-42B5-B110-B7ABC3C3AF02}"/>
    <cellStyle name="Comma 8 2 2 4 2 2 5" xfId="12489" xr:uid="{2F52E371-B87D-4811-91B5-7B6947DC7ED6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3" xfId="15820" xr:uid="{B43B3769-61DD-4751-A94E-CEE742822125}"/>
    <cellStyle name="Comma 8 2 2 4 2 3 3" xfId="7406" xr:uid="{CAF8E7D2-89EB-431D-AE0F-00BF622150B8}"/>
    <cellStyle name="Comma 8 2 2 4 2 3 3 2" xfId="18634" xr:uid="{3D128DE2-36A7-464F-867B-C70E36BFFBA7}"/>
    <cellStyle name="Comma 8 2 2 4 2 3 4" xfId="13031" xr:uid="{BAFED733-BBFC-4EBD-8E32-419DB735B28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3" xfId="14740" xr:uid="{DC09D624-5D51-4DA0-8DD6-EC3C6796AD08}"/>
    <cellStyle name="Comma 8 2 2 4 2 5" xfId="6326" xr:uid="{189462B9-E9F4-4EF8-AF62-BC9DAF216801}"/>
    <cellStyle name="Comma 8 2 2 4 2 5 2" xfId="17554" xr:uid="{A7B44D51-18AA-44FA-AF6D-CFB5999E84AC}"/>
    <cellStyle name="Comma 8 2 2 4 2 6" xfId="11951" xr:uid="{43C3D803-E797-4C13-82EA-CDCC79AFA96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3" xfId="16091" xr:uid="{5344DBFF-DECD-4DA8-8720-4A80F839D1B9}"/>
    <cellStyle name="Comma 8 2 2 4 3 2 3" xfId="7677" xr:uid="{0FB8CAC0-C687-42CE-A2DB-CC27BE00882C}"/>
    <cellStyle name="Comma 8 2 2 4 3 2 3 2" xfId="18905" xr:uid="{209D7976-6560-4DF0-B4BC-714057086EFC}"/>
    <cellStyle name="Comma 8 2 2 4 3 2 4" xfId="13302" xr:uid="{2895AE58-5584-4F36-9D17-2964C0E523F5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3" xfId="15011" xr:uid="{66DAEFE0-8231-40A8-8479-74538E6DC081}"/>
    <cellStyle name="Comma 8 2 2 4 3 4" xfId="6597" xr:uid="{26E696E6-01B4-4514-813C-097471B38612}"/>
    <cellStyle name="Comma 8 2 2 4 3 4 2" xfId="17825" xr:uid="{23A8FF46-4D00-40DC-B258-F40C70B0CF54}"/>
    <cellStyle name="Comma 8 2 2 4 3 5" xfId="12222" xr:uid="{6911E2BD-E0EE-4968-9CDB-3A675323AD40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3" xfId="15553" xr:uid="{2F45C50E-CFD7-48D9-92A6-9771890E15DC}"/>
    <cellStyle name="Comma 8 2 2 4 4 3" xfId="7139" xr:uid="{EF75881E-2DAC-4654-857E-10494DF90115}"/>
    <cellStyle name="Comma 8 2 2 4 4 3 2" xfId="18367" xr:uid="{143E479C-15C7-4944-8854-153E5B7A9BA5}"/>
    <cellStyle name="Comma 8 2 2 4 4 4" xfId="12764" xr:uid="{09A21B43-185F-4990-9D3A-030D59D6A070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3" xfId="16634" xr:uid="{93B09F55-D674-4264-9D49-0473E6EED5E7}"/>
    <cellStyle name="Comma 8 2 2 4 5 3" xfId="8220" xr:uid="{3611839A-BD2B-4680-9468-3F2BE1E688AB}"/>
    <cellStyle name="Comma 8 2 2 4 5 3 2" xfId="19448" xr:uid="{C6FD2CA5-5D32-4977-A814-6FDD6A306B9B}"/>
    <cellStyle name="Comma 8 2 2 4 5 4" xfId="13845" xr:uid="{E4A868A5-2FD6-4354-AFE7-698CA2F71248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3" xfId="14473" xr:uid="{4862C047-5E03-409F-AB55-8837B305680C}"/>
    <cellStyle name="Comma 8 2 2 4 6 3" xfId="6059" xr:uid="{67E04879-7731-465F-9026-0DD61A58DCEB}"/>
    <cellStyle name="Comma 8 2 2 4 6 3 2" xfId="17287" xr:uid="{FCEC3BB9-508C-4063-8813-C96B16465B27}"/>
    <cellStyle name="Comma 8 2 2 4 6 4" xfId="11684" xr:uid="{0A4CBFE4-6BB5-4E3A-AAB3-4BD3A27C98E2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3" xfId="14197" xr:uid="{77494034-8DCE-4372-8870-C5DFD13502E7}"/>
    <cellStyle name="Comma 8 2 2 4 8" xfId="5784" xr:uid="{9F60C0AE-4501-4CD6-BDAB-3CCCC839862E}"/>
    <cellStyle name="Comma 8 2 2 4 8 2" xfId="17012" xr:uid="{38B2A767-3D67-446E-80DF-DB5E52C5F2BD}"/>
    <cellStyle name="Comma 8 2 2 4 9" xfId="11408" xr:uid="{F680410C-84F8-4330-B378-9ACED98242A1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3" xfId="16237" xr:uid="{81C2E837-F146-4A07-86BB-820DBE60E09B}"/>
    <cellStyle name="Comma 8 2 2 5 2 2 3" xfId="7823" xr:uid="{803D9B2E-644A-4BF7-B644-EFA923D89BD4}"/>
    <cellStyle name="Comma 8 2 2 5 2 2 3 2" xfId="19051" xr:uid="{5E7EE77F-6BE4-4BC2-A9DC-9E3FC955DBC6}"/>
    <cellStyle name="Comma 8 2 2 5 2 2 4" xfId="13448" xr:uid="{9EDADE84-75F6-4A91-9B31-767F90965E4F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3" xfId="15157" xr:uid="{DEC8EFE3-0C0F-44D6-BC8C-652F90F82421}"/>
    <cellStyle name="Comma 8 2 2 5 2 4" xfId="6743" xr:uid="{133ED824-686F-46BB-83FF-1D2588052B32}"/>
    <cellStyle name="Comma 8 2 2 5 2 4 2" xfId="17971" xr:uid="{C13B71CC-1E70-4D80-B1AB-A38385E31B65}"/>
    <cellStyle name="Comma 8 2 2 5 2 5" xfId="12368" xr:uid="{2A8393F4-9134-4CB6-9CE3-57A2EB209D90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3" xfId="15699" xr:uid="{205F9B5F-DEC8-4CFA-A2B4-0F336234E6CB}"/>
    <cellStyle name="Comma 8 2 2 5 3 3" xfId="7285" xr:uid="{F500DCD2-FF3D-44A0-BA64-B437F3E37DB2}"/>
    <cellStyle name="Comma 8 2 2 5 3 3 2" xfId="18513" xr:uid="{A0B2B21F-A2A5-4888-A16B-4D76221F20DF}"/>
    <cellStyle name="Comma 8 2 2 5 3 4" xfId="12910" xr:uid="{9ED6C395-147A-416A-813C-5B1E33141C25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3" xfId="14619" xr:uid="{95F8F0EC-73C9-41AE-9AB0-90FBBF0811A4}"/>
    <cellStyle name="Comma 8 2 2 5 5" xfId="6205" xr:uid="{C616FEE5-394C-4112-B347-7755579C2817}"/>
    <cellStyle name="Comma 8 2 2 5 5 2" xfId="17433" xr:uid="{02D21C9B-A818-4ED3-830A-46E927302E0F}"/>
    <cellStyle name="Comma 8 2 2 5 6" xfId="11830" xr:uid="{121B9875-89D2-4B74-A79B-797CCEB13767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3" xfId="15970" xr:uid="{7192E47F-BAE2-4CCF-BB33-9F4F09CF6668}"/>
    <cellStyle name="Comma 8 2 2 6 2 3" xfId="7556" xr:uid="{FE6BA900-674D-4DE6-9E95-AB099E538A65}"/>
    <cellStyle name="Comma 8 2 2 6 2 3 2" xfId="18784" xr:uid="{A40E427B-728C-4845-941C-2A83FBB7045D}"/>
    <cellStyle name="Comma 8 2 2 6 2 4" xfId="13181" xr:uid="{9EE84CA6-3D98-4A72-BF09-1A4DA17E5A82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3" xfId="14890" xr:uid="{AEBE3841-D60F-4CF3-BF54-EF53DDC1024C}"/>
    <cellStyle name="Comma 8 2 2 6 4" xfId="6476" xr:uid="{6038B98D-BCCB-45D8-9D38-0D2073B060C7}"/>
    <cellStyle name="Comma 8 2 2 6 4 2" xfId="17704" xr:uid="{336B57D7-1F73-433E-A168-CF42B82EE95C}"/>
    <cellStyle name="Comma 8 2 2 6 5" xfId="12101" xr:uid="{FD5880D5-9D62-4974-A857-ECB5D119C407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3" xfId="15432" xr:uid="{44913AE1-9AF8-454D-9A75-A7780CE5E785}"/>
    <cellStyle name="Comma 8 2 2 7 3" xfId="7018" xr:uid="{B4ED5BCB-F4EA-487A-8447-D4183D2FC76C}"/>
    <cellStyle name="Comma 8 2 2 7 3 2" xfId="18246" xr:uid="{D4916032-55F0-4C47-AFBE-4613D394A3A8}"/>
    <cellStyle name="Comma 8 2 2 7 4" xfId="12643" xr:uid="{EA35BA1D-6E70-4F7B-B0FF-AE094B334628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3" xfId="16513" xr:uid="{78859D6E-15E3-487A-B196-1781BF400043}"/>
    <cellStyle name="Comma 8 2 2 8 3" xfId="8099" xr:uid="{65EDE5E2-C8DC-46C8-93C0-41690A1251F5}"/>
    <cellStyle name="Comma 8 2 2 8 3 2" xfId="19327" xr:uid="{7CAD6911-CA00-4282-ACEE-2F14DBAD5124}"/>
    <cellStyle name="Comma 8 2 2 8 4" xfId="13724" xr:uid="{E5C07675-05F3-4F29-8411-0E655B672F69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3" xfId="14352" xr:uid="{C2956BD5-D6B5-4EF4-8729-A15EB4FE62D0}"/>
    <cellStyle name="Comma 8 2 2 9 3" xfId="5938" xr:uid="{4B471666-B495-416D-812E-9EAD96F24B27}"/>
    <cellStyle name="Comma 8 2 2 9 3 2" xfId="17166" xr:uid="{36F19608-84F0-48C1-B23E-9D6EA8F5068A}"/>
    <cellStyle name="Comma 8 2 2 9 4" xfId="11563" xr:uid="{922757D9-6626-4E56-88AB-694EF55F0BF6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1" xfId="11301" xr:uid="{8E24E7F4-D516-4939-8CED-02689BEC65D8}"/>
    <cellStyle name="Comma 8 2 3 2" xfId="131" xr:uid="{00000000-0005-0000-0000-000046090000}"/>
    <cellStyle name="Comma 8 2 3 2 10" xfId="11363" xr:uid="{15B3FB0D-3D00-460E-B0FC-528B130A8735}"/>
    <cellStyle name="Comma 8 2 3 2 2" xfId="257" xr:uid="{00000000-0005-0000-0000-000047090000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3" xfId="16439" xr:uid="{599D1165-DD22-41C3-A54F-5F1E00E5E540}"/>
    <cellStyle name="Comma 8 2 3 2 2 2 2 2 3" xfId="8025" xr:uid="{890CF313-922F-47BF-894E-19C7CAC30AD7}"/>
    <cellStyle name="Comma 8 2 3 2 2 2 2 2 3 2" xfId="19253" xr:uid="{C1C4FBAB-F706-461A-BE32-7FE7E02F9E46}"/>
    <cellStyle name="Comma 8 2 3 2 2 2 2 2 4" xfId="13650" xr:uid="{FDE11C1C-4516-42DC-BFE0-7893DB18B9F5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3" xfId="15359" xr:uid="{E337E62B-A233-4D2C-84FF-9C367E42BB5B}"/>
    <cellStyle name="Comma 8 2 3 2 2 2 2 4" xfId="6945" xr:uid="{15EB77AD-B087-48C4-AB20-D336E1FFE367}"/>
    <cellStyle name="Comma 8 2 3 2 2 2 2 4 2" xfId="18173" xr:uid="{824725CF-84CB-4EE4-8B4C-43E013F18145}"/>
    <cellStyle name="Comma 8 2 3 2 2 2 2 5" xfId="12570" xr:uid="{8F270DE3-6246-4E14-8308-4C51C4614FE7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3" xfId="15901" xr:uid="{BFADF5E1-8B82-463D-BCDB-6763A4268E0D}"/>
    <cellStyle name="Comma 8 2 3 2 2 2 3 3" xfId="7487" xr:uid="{2479D4B2-0EFC-4162-8D5D-89226E75EC58}"/>
    <cellStyle name="Comma 8 2 3 2 2 2 3 3 2" xfId="18715" xr:uid="{B569073E-3DE9-4FC1-A249-EFA9FFD91574}"/>
    <cellStyle name="Comma 8 2 3 2 2 2 3 4" xfId="13112" xr:uid="{66EDC270-F258-4EE3-9C67-4AAB42BB6E65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3" xfId="14821" xr:uid="{94203CF4-075D-432B-8661-8622D5FF920B}"/>
    <cellStyle name="Comma 8 2 3 2 2 2 5" xfId="6407" xr:uid="{8089BD8A-9DF7-4069-8014-801D5268FEC7}"/>
    <cellStyle name="Comma 8 2 3 2 2 2 5 2" xfId="17635" xr:uid="{F3E73288-2A1C-434C-9339-0CEFC711236C}"/>
    <cellStyle name="Comma 8 2 3 2 2 2 6" xfId="12032" xr:uid="{0A26197F-C71F-4DA0-9A65-0AD0BA7DF392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3" xfId="16172" xr:uid="{0D53A3DB-5B32-4DDD-B59D-D5BBE3A762A0}"/>
    <cellStyle name="Comma 8 2 3 2 2 3 2 3" xfId="7758" xr:uid="{5BB382B6-5744-44AF-A878-E6C62E9CCD6A}"/>
    <cellStyle name="Comma 8 2 3 2 2 3 2 3 2" xfId="18986" xr:uid="{424EA44F-4706-4EE4-BDE2-88A0BD9441BF}"/>
    <cellStyle name="Comma 8 2 3 2 2 3 2 4" xfId="13383" xr:uid="{502ECFCF-CAD5-44AE-9B1A-10FB005C25ED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3" xfId="15092" xr:uid="{AA907E12-406F-4881-8A3F-9A2A839DDB00}"/>
    <cellStyle name="Comma 8 2 3 2 2 3 4" xfId="6678" xr:uid="{0C3C6022-BB4D-4718-9EC8-B496713F460C}"/>
    <cellStyle name="Comma 8 2 3 2 2 3 4 2" xfId="17906" xr:uid="{CD565F29-F26C-4958-B47E-AF588336B641}"/>
    <cellStyle name="Comma 8 2 3 2 2 3 5" xfId="12303" xr:uid="{92FC816D-A1ED-4525-A23A-04B404B170D4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3" xfId="15634" xr:uid="{74D8AAB1-2879-439A-9750-D1EFE5499732}"/>
    <cellStyle name="Comma 8 2 3 2 2 4 3" xfId="7220" xr:uid="{D3E40D84-C976-4BA8-B6D1-D34E5FEF6AE3}"/>
    <cellStyle name="Comma 8 2 3 2 2 4 3 2" xfId="18448" xr:uid="{7894BA21-4584-467A-88B7-5A55B9E0A471}"/>
    <cellStyle name="Comma 8 2 3 2 2 4 4" xfId="12845" xr:uid="{4B721D90-4D96-4D07-8D71-2A300C9A0E8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3" xfId="16715" xr:uid="{D745B8F5-D83C-40AA-846D-1A4B872E6EFC}"/>
    <cellStyle name="Comma 8 2 3 2 2 5 3" xfId="8301" xr:uid="{04BA424B-6FF9-4590-8B75-3C2537794FAA}"/>
    <cellStyle name="Comma 8 2 3 2 2 5 3 2" xfId="19529" xr:uid="{912E56EB-EF55-4A4E-AC39-DF022B2E2B61}"/>
    <cellStyle name="Comma 8 2 3 2 2 5 4" xfId="13926" xr:uid="{62AA5C9A-451A-4C06-8DC4-7CA868960D15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3" xfId="14554" xr:uid="{6061B2CC-78BB-4269-95BC-803F57E7C621}"/>
    <cellStyle name="Comma 8 2 3 2 2 6 3" xfId="6140" xr:uid="{4831FDAF-079F-4CDD-986B-00FD1992DBA3}"/>
    <cellStyle name="Comma 8 2 3 2 2 6 3 2" xfId="17368" xr:uid="{D9EF880D-D851-4E52-B7CE-CEEC1F094241}"/>
    <cellStyle name="Comma 8 2 3 2 2 6 4" xfId="11765" xr:uid="{8CA910AB-9B96-40C8-B7E3-B22F873DBCC5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3" xfId="14278" xr:uid="{747DF264-B985-4444-8C25-222821B1116F}"/>
    <cellStyle name="Comma 8 2 3 2 2 8" xfId="5865" xr:uid="{C7969CA5-6FF2-4138-9F70-BBF8104FA150}"/>
    <cellStyle name="Comma 8 2 3 2 2 8 2" xfId="17093" xr:uid="{3F5EED1C-0ABD-47B8-850D-C715BF939E5F}"/>
    <cellStyle name="Comma 8 2 3 2 2 9" xfId="11489" xr:uid="{9CAE06DF-ADA1-45EE-AB95-E9F9661F3F4E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3" xfId="16313" xr:uid="{C22EBDED-EDA4-47A4-A77A-B38A518BC5F5}"/>
    <cellStyle name="Comma 8 2 3 2 3 2 2 3" xfId="7899" xr:uid="{4BC005B2-D637-413F-9FCE-57179BBD1DFF}"/>
    <cellStyle name="Comma 8 2 3 2 3 2 2 3 2" xfId="19127" xr:uid="{291B3EC0-E084-41DB-A2B6-C050E3BA7AEF}"/>
    <cellStyle name="Comma 8 2 3 2 3 2 2 4" xfId="13524" xr:uid="{1E2CE61D-6E08-4CA0-B2F8-98AFA7F7494A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3" xfId="15233" xr:uid="{A5C2A214-154C-4528-B914-22FB7E6C7D99}"/>
    <cellStyle name="Comma 8 2 3 2 3 2 4" xfId="6819" xr:uid="{E88E0BED-EFC8-4077-8739-DBA40EB94775}"/>
    <cellStyle name="Comma 8 2 3 2 3 2 4 2" xfId="18047" xr:uid="{AEED99ED-57AF-46F1-942F-3F94E72732F7}"/>
    <cellStyle name="Comma 8 2 3 2 3 2 5" xfId="12444" xr:uid="{FD7E427B-BBE4-41D5-BFF3-6437D2C39020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3" xfId="15775" xr:uid="{44C0D279-99A4-45DD-8C03-A80B1DD1D4D0}"/>
    <cellStyle name="Comma 8 2 3 2 3 3 3" xfId="7361" xr:uid="{46B9AC3E-401F-4E20-BA81-4B9F4EF75EB8}"/>
    <cellStyle name="Comma 8 2 3 2 3 3 3 2" xfId="18589" xr:uid="{89DAFEF1-C39E-45FC-9E0E-7F2A08C51F9C}"/>
    <cellStyle name="Comma 8 2 3 2 3 3 4" xfId="12986" xr:uid="{983CF752-B4F3-4F22-B6AF-A5DB7BB0120C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3" xfId="14695" xr:uid="{C12ECC06-ACED-4706-90E0-07D13B964A19}"/>
    <cellStyle name="Comma 8 2 3 2 3 5" xfId="6281" xr:uid="{ED1F1CAF-02D8-4F20-ACE9-D65DB14032CB}"/>
    <cellStyle name="Comma 8 2 3 2 3 5 2" xfId="17509" xr:uid="{844E430B-2229-41E9-AA54-BB6B038377A4}"/>
    <cellStyle name="Comma 8 2 3 2 3 6" xfId="11906" xr:uid="{6DA9E6B5-0275-4815-BB7B-6878BBA6C369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3" xfId="16046" xr:uid="{7E9A3577-72B4-4EE4-8D56-DB6939D54D5B}"/>
    <cellStyle name="Comma 8 2 3 2 4 2 3" xfId="7632" xr:uid="{00BC5E31-80C9-4DB5-942C-11842FBBD9B2}"/>
    <cellStyle name="Comma 8 2 3 2 4 2 3 2" xfId="18860" xr:uid="{E762B1D3-2100-4EC5-9266-A6B2C422CA42}"/>
    <cellStyle name="Comma 8 2 3 2 4 2 4" xfId="13257" xr:uid="{712E1CBD-81AB-475E-A7F3-B32E36DAA38B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3" xfId="14966" xr:uid="{2A5DBE4E-8687-4274-834E-9C270EBAB80A}"/>
    <cellStyle name="Comma 8 2 3 2 4 4" xfId="6552" xr:uid="{4DDA6B17-1D5C-4230-A4B2-8AB8B4854666}"/>
    <cellStyle name="Comma 8 2 3 2 4 4 2" xfId="17780" xr:uid="{9B7D927C-0241-42FF-86AB-36B955221F79}"/>
    <cellStyle name="Comma 8 2 3 2 4 5" xfId="12177" xr:uid="{84D1B6EB-EE48-466B-99BE-365AE7A7C6E8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3" xfId="15508" xr:uid="{80834642-8ADD-447D-9CE5-8027B6A87262}"/>
    <cellStyle name="Comma 8 2 3 2 5 3" xfId="7094" xr:uid="{0054D9B8-9A0E-4F78-B6A1-A08B01B9EBC3}"/>
    <cellStyle name="Comma 8 2 3 2 5 3 2" xfId="18322" xr:uid="{C7475340-A0C0-431D-863A-9F4A82D92A5A}"/>
    <cellStyle name="Comma 8 2 3 2 5 4" xfId="12719" xr:uid="{0E563F31-6BED-47ED-ABE7-33E0C7A9C40D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3" xfId="16589" xr:uid="{DCAA9C0C-00C6-4038-BBDC-AFF674E97410}"/>
    <cellStyle name="Comma 8 2 3 2 6 3" xfId="8175" xr:uid="{BA3F4968-2EC3-4B86-B3D4-6407E280E80E}"/>
    <cellStyle name="Comma 8 2 3 2 6 3 2" xfId="19403" xr:uid="{064C7D79-7997-4CB1-AD40-A4D7DB040DFA}"/>
    <cellStyle name="Comma 8 2 3 2 6 4" xfId="13800" xr:uid="{D2A1276D-C86A-4007-A039-5FA7A80DB555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3" xfId="14428" xr:uid="{F31049AA-1761-423B-A7A4-48CF1AB65484}"/>
    <cellStyle name="Comma 8 2 3 2 7 3" xfId="6014" xr:uid="{B720C80A-6703-43E5-BE1F-73AE6E124F51}"/>
    <cellStyle name="Comma 8 2 3 2 7 3 2" xfId="17242" xr:uid="{B40B7F10-527B-4203-99DD-5C9ED5F98604}"/>
    <cellStyle name="Comma 8 2 3 2 7 4" xfId="11639" xr:uid="{C802ED58-F86E-4CF6-8B8A-1098C3845096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3" xfId="14152" xr:uid="{01EB8541-225B-4EB9-9A40-1DF6B3887A27}"/>
    <cellStyle name="Comma 8 2 3 2 9" xfId="5739" xr:uid="{ABB98E0B-2FC3-492D-B9F5-335D0428A09E}"/>
    <cellStyle name="Comma 8 2 3 2 9 2" xfId="16967" xr:uid="{D26653A9-F9F1-4DD0-AE50-BFBAECD86C1B}"/>
    <cellStyle name="Comma 8 2 3 3" xfId="193" xr:uid="{00000000-0005-0000-0000-00005A090000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3" xfId="16375" xr:uid="{71C12653-3DCA-4546-8245-D5E4DD28014F}"/>
    <cellStyle name="Comma 8 2 3 3 2 2 2 3" xfId="7961" xr:uid="{429BD69F-B8BF-48E7-872E-15D9BA3BD0CD}"/>
    <cellStyle name="Comma 8 2 3 3 2 2 2 3 2" xfId="19189" xr:uid="{6A974A19-21DF-4343-B979-F608D9C3B6A1}"/>
    <cellStyle name="Comma 8 2 3 3 2 2 2 4" xfId="13586" xr:uid="{736A961C-82D4-4683-BC2C-E2B44A947A1C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3" xfId="15295" xr:uid="{CEA00F91-153A-42E1-82CB-027895DD06DD}"/>
    <cellStyle name="Comma 8 2 3 3 2 2 4" xfId="6881" xr:uid="{77FC39E3-0631-49C9-9FAB-DBCF3D94FE4B}"/>
    <cellStyle name="Comma 8 2 3 3 2 2 4 2" xfId="18109" xr:uid="{2F83A294-31D0-4B1B-BA8F-85617F1A3FD7}"/>
    <cellStyle name="Comma 8 2 3 3 2 2 5" xfId="12506" xr:uid="{A3205807-7944-46E4-BA59-B12342AA9CE9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3" xfId="15837" xr:uid="{4604D996-FA26-4970-AC36-F13864ECDA30}"/>
    <cellStyle name="Comma 8 2 3 3 2 3 3" xfId="7423" xr:uid="{6DCD5057-2BDB-4F6A-AE8A-9393C0EA2BEB}"/>
    <cellStyle name="Comma 8 2 3 3 2 3 3 2" xfId="18651" xr:uid="{EB8B842A-A0D7-4B67-B78A-4FFF41B72864}"/>
    <cellStyle name="Comma 8 2 3 3 2 3 4" xfId="13048" xr:uid="{FF01E010-6EFD-40F4-AAE9-22E0E166C708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3" xfId="14757" xr:uid="{A07E8CD3-78FC-4CFF-9599-44D3CD732C59}"/>
    <cellStyle name="Comma 8 2 3 3 2 5" xfId="6343" xr:uid="{0C99CC36-4C1A-41E8-939E-61D99B3BCAA4}"/>
    <cellStyle name="Comma 8 2 3 3 2 5 2" xfId="17571" xr:uid="{AE0C6911-97FD-498F-ADD8-189F551B1F62}"/>
    <cellStyle name="Comma 8 2 3 3 2 6" xfId="11968" xr:uid="{286682F4-84B2-4B0C-8F7D-FE790B0B2C8D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3" xfId="16108" xr:uid="{B446B661-0D36-4529-B56C-4CA6996FA886}"/>
    <cellStyle name="Comma 8 2 3 3 3 2 3" xfId="7694" xr:uid="{9F498516-BBD1-4DED-AE11-2C2AF7EA464D}"/>
    <cellStyle name="Comma 8 2 3 3 3 2 3 2" xfId="18922" xr:uid="{B87CA50C-DD1E-4B02-A566-5575A9DC5B52}"/>
    <cellStyle name="Comma 8 2 3 3 3 2 4" xfId="13319" xr:uid="{11A62A39-AEDC-4BFC-9F50-5B88841F5490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3" xfId="15028" xr:uid="{811B15FB-1FFF-4103-AA93-786CA99BD180}"/>
    <cellStyle name="Comma 8 2 3 3 3 4" xfId="6614" xr:uid="{8AFD8319-9D2B-48CC-A1A4-0787751F14BC}"/>
    <cellStyle name="Comma 8 2 3 3 3 4 2" xfId="17842" xr:uid="{FB4E5FF4-86B6-4AF3-92B4-3A8C5FE8544D}"/>
    <cellStyle name="Comma 8 2 3 3 3 5" xfId="12239" xr:uid="{0147A2DC-6E63-43B1-AB6B-F706BE648FA5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3" xfId="15570" xr:uid="{F28AC116-93B4-4984-BCBA-92FC3F4C4433}"/>
    <cellStyle name="Comma 8 2 3 3 4 3" xfId="7156" xr:uid="{5A5FF804-99D7-47F2-8E98-8F0545E3E5E8}"/>
    <cellStyle name="Comma 8 2 3 3 4 3 2" xfId="18384" xr:uid="{9B54B8D9-B20E-4895-ACEA-DF84B3CC1080}"/>
    <cellStyle name="Comma 8 2 3 3 4 4" xfId="12781" xr:uid="{DE34EE5C-0F6E-4F28-9D5B-568F3C3C77B7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3" xfId="16651" xr:uid="{B040B6CC-63DA-4B8C-BB24-59C7FCDFDDA4}"/>
    <cellStyle name="Comma 8 2 3 3 5 3" xfId="8237" xr:uid="{B4F2B222-AB22-426B-B0E4-5D7A841D97F0}"/>
    <cellStyle name="Comma 8 2 3 3 5 3 2" xfId="19465" xr:uid="{4D2381DF-1B03-48DA-B14F-55AD19DF7FAA}"/>
    <cellStyle name="Comma 8 2 3 3 5 4" xfId="13862" xr:uid="{8296E4ED-E92A-4C00-9A9E-7A72A1AFC16F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3" xfId="14490" xr:uid="{226D9BB8-7258-4844-8D6F-547F95EC059E}"/>
    <cellStyle name="Comma 8 2 3 3 6 3" xfId="6076" xr:uid="{AD76DB4A-EA5A-4753-BA17-11FE8B3F6859}"/>
    <cellStyle name="Comma 8 2 3 3 6 3 2" xfId="17304" xr:uid="{E4ED5104-11EC-4E59-BE08-BDFD141DE416}"/>
    <cellStyle name="Comma 8 2 3 3 6 4" xfId="11701" xr:uid="{A8AC6CD2-D65E-43BD-8909-B452B9954280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3" xfId="14214" xr:uid="{85DA65CE-E827-40E5-A548-FEE048A6AF73}"/>
    <cellStyle name="Comma 8 2 3 3 8" xfId="5801" xr:uid="{F7BEA746-4D72-40EE-9EF6-6506D364AF86}"/>
    <cellStyle name="Comma 8 2 3 3 8 2" xfId="17029" xr:uid="{C15CE568-4723-4118-8B5E-8D8F0EC21B88}"/>
    <cellStyle name="Comma 8 2 3 3 9" xfId="11425" xr:uid="{112C13B6-F18D-44D5-90A6-43F0629B0AAF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3" xfId="16251" xr:uid="{D5EA1051-EEF2-4DDC-A32D-3ADE7DD2EF7F}"/>
    <cellStyle name="Comma 8 2 3 4 2 2 3" xfId="7837" xr:uid="{1D2E0076-3664-4AC6-AB54-9E76CA7B4252}"/>
    <cellStyle name="Comma 8 2 3 4 2 2 3 2" xfId="19065" xr:uid="{C6FE79E0-8F37-4487-9F25-D53F16B5899C}"/>
    <cellStyle name="Comma 8 2 3 4 2 2 4" xfId="13462" xr:uid="{E4D64883-2FCA-4DE8-BF61-6D9CECC191BF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3" xfId="15171" xr:uid="{5D9075FA-C095-4240-8B69-4FA418C437EB}"/>
    <cellStyle name="Comma 8 2 3 4 2 4" xfId="6757" xr:uid="{CEAC5B0B-8198-4614-BB64-A7604989DFC9}"/>
    <cellStyle name="Comma 8 2 3 4 2 4 2" xfId="17985" xr:uid="{675AE94A-EFEC-4BB0-8079-6E24DDB15FCC}"/>
    <cellStyle name="Comma 8 2 3 4 2 5" xfId="12382" xr:uid="{683E9B86-54F3-4B63-9830-7DE50E002B8F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3" xfId="15713" xr:uid="{370CBB89-862B-4FC4-94CE-443538E14122}"/>
    <cellStyle name="Comma 8 2 3 4 3 3" xfId="7299" xr:uid="{CFD7E0AE-B2EE-4E19-8A70-34FB399F8A72}"/>
    <cellStyle name="Comma 8 2 3 4 3 3 2" xfId="18527" xr:uid="{7632FB65-88C9-4FCB-A4C1-EF2D4EAC4C11}"/>
    <cellStyle name="Comma 8 2 3 4 3 4" xfId="12924" xr:uid="{174925D3-BF67-4C0D-AE21-E729A678F870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3" xfId="14633" xr:uid="{120B8F36-3F3F-4B8D-83F9-4141EA063555}"/>
    <cellStyle name="Comma 8 2 3 4 5" xfId="6219" xr:uid="{0D615A96-B767-456C-996F-F65F465A14C2}"/>
    <cellStyle name="Comma 8 2 3 4 5 2" xfId="17447" xr:uid="{DCF40D42-C26C-4914-9563-C9D743AB4046}"/>
    <cellStyle name="Comma 8 2 3 4 6" xfId="11844" xr:uid="{75E0BFF6-C9AE-4850-83AA-BB464CE9DE61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3" xfId="15984" xr:uid="{79261076-C3A5-46F8-AE66-C0897F8B47F3}"/>
    <cellStyle name="Comma 8 2 3 5 2 3" xfId="7570" xr:uid="{4C395FB4-AFDE-4889-9121-FD6C398E5116}"/>
    <cellStyle name="Comma 8 2 3 5 2 3 2" xfId="18798" xr:uid="{321BA812-BA1B-4873-BC33-F03B511A73B0}"/>
    <cellStyle name="Comma 8 2 3 5 2 4" xfId="13195" xr:uid="{083D8253-13CC-4835-B7A1-F70C12497C41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3" xfId="14904" xr:uid="{D8F80D24-93B7-407F-BE31-2F38BC756E66}"/>
    <cellStyle name="Comma 8 2 3 5 4" xfId="6490" xr:uid="{4878E3E0-C973-4A67-B786-AE104144C5BC}"/>
    <cellStyle name="Comma 8 2 3 5 4 2" xfId="17718" xr:uid="{99A734E4-548B-4A2B-A2DA-8DA61D5B79C2}"/>
    <cellStyle name="Comma 8 2 3 5 5" xfId="12115" xr:uid="{668F05D7-8508-41F9-A344-98755F0AE4DB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3" xfId="15446" xr:uid="{F88BCC23-47C8-448B-89C9-B22919D41B6D}"/>
    <cellStyle name="Comma 8 2 3 6 3" xfId="7032" xr:uid="{EE28C0B7-7849-4B9E-9E3A-0CBCBB10188E}"/>
    <cellStyle name="Comma 8 2 3 6 3 2" xfId="18260" xr:uid="{D7C519FE-0454-405B-AEFE-D71225583771}"/>
    <cellStyle name="Comma 8 2 3 6 4" xfId="12657" xr:uid="{0AA23CA5-F2FD-4596-910C-12E5921F8978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3" xfId="16527" xr:uid="{3ECAD040-43E4-4DD4-A721-5C27A51C83E3}"/>
    <cellStyle name="Comma 8 2 3 7 3" xfId="8113" xr:uid="{FAFD5988-CD9D-4644-89C3-2F8EB40AE436}"/>
    <cellStyle name="Comma 8 2 3 7 3 2" xfId="19341" xr:uid="{6B2DAF8E-B25C-4B88-B619-7E0660718DB0}"/>
    <cellStyle name="Comma 8 2 3 7 4" xfId="13738" xr:uid="{95DEA645-A038-4BC0-8B81-19B37410BFE0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3" xfId="14366" xr:uid="{2DE4C8F8-E497-46C0-AD34-9DCD69E27AA2}"/>
    <cellStyle name="Comma 8 2 3 8 3" xfId="5952" xr:uid="{7620C05C-8B31-4C64-87F1-0E453C166499}"/>
    <cellStyle name="Comma 8 2 3 8 3 2" xfId="17180" xr:uid="{3610B09F-66E9-4E97-BF64-727D75A9C06A}"/>
    <cellStyle name="Comma 8 2 3 8 4" xfId="11577" xr:uid="{5CBDB2CB-F38A-477E-9459-9E48DF2A6793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3" xfId="14090" xr:uid="{6EDECB7E-4346-4EEE-9E95-541DD93F75F7}"/>
    <cellStyle name="Comma 8 2 4" xfId="99" xr:uid="{00000000-0005-0000-0000-00006D090000}"/>
    <cellStyle name="Comma 8 2 4 10" xfId="11331" xr:uid="{0AE4D040-3880-4453-B2F9-2B73BC546876}"/>
    <cellStyle name="Comma 8 2 4 2" xfId="225" xr:uid="{00000000-0005-0000-0000-00006E090000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3" xfId="16407" xr:uid="{0CCF2EDE-9191-4D27-A3F7-E6BC50483FC8}"/>
    <cellStyle name="Comma 8 2 4 2 2 2 2 3" xfId="7993" xr:uid="{F53D9F2C-1804-4983-8ADE-162E1522915A}"/>
    <cellStyle name="Comma 8 2 4 2 2 2 2 3 2" xfId="19221" xr:uid="{C36612DF-364F-4638-9920-4F661E060F6D}"/>
    <cellStyle name="Comma 8 2 4 2 2 2 2 4" xfId="13618" xr:uid="{1F27BEB1-1B4A-439E-960F-8EEC5E876463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3" xfId="15327" xr:uid="{065337C2-B09B-4FCA-B410-3CC99F5B184E}"/>
    <cellStyle name="Comma 8 2 4 2 2 2 4" xfId="6913" xr:uid="{CF033ADA-4050-4D66-B240-67CB796C62B5}"/>
    <cellStyle name="Comma 8 2 4 2 2 2 4 2" xfId="18141" xr:uid="{1ECE721C-AFE6-4BF5-883F-08403EE32C0C}"/>
    <cellStyle name="Comma 8 2 4 2 2 2 5" xfId="12538" xr:uid="{B36865B9-35E9-41E6-943C-C51048B1564D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3" xfId="15869" xr:uid="{0412325C-41FB-462F-9A76-DD8187D41683}"/>
    <cellStyle name="Comma 8 2 4 2 2 3 3" xfId="7455" xr:uid="{BBBFA2D5-0F3A-4E44-9DA2-29A37CAB566E}"/>
    <cellStyle name="Comma 8 2 4 2 2 3 3 2" xfId="18683" xr:uid="{3F501C16-3FBA-4CD2-9774-787F5E320ACC}"/>
    <cellStyle name="Comma 8 2 4 2 2 3 4" xfId="13080" xr:uid="{174E3AAE-3BDC-46C7-8EF9-85378EE54629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3" xfId="14789" xr:uid="{194D0BB6-D51E-4A17-81DB-9BA959A1F848}"/>
    <cellStyle name="Comma 8 2 4 2 2 5" xfId="6375" xr:uid="{9A3E5CDB-813C-42AA-95E1-906A76D0DA77}"/>
    <cellStyle name="Comma 8 2 4 2 2 5 2" xfId="17603" xr:uid="{41E3F0F8-8CB8-4438-A778-88B02B5245DD}"/>
    <cellStyle name="Comma 8 2 4 2 2 6" xfId="12000" xr:uid="{FC250FB5-7219-49B1-8AFA-0C6EE8BC645A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3" xfId="16140" xr:uid="{0F3E7168-D9A1-4DE2-BE17-325B93F547A2}"/>
    <cellStyle name="Comma 8 2 4 2 3 2 3" xfId="7726" xr:uid="{3A270FF0-B7F4-4733-955E-937D9FDE6F9F}"/>
    <cellStyle name="Comma 8 2 4 2 3 2 3 2" xfId="18954" xr:uid="{6A298A48-C27E-4163-9ECB-FB30FAE02E8E}"/>
    <cellStyle name="Comma 8 2 4 2 3 2 4" xfId="13351" xr:uid="{504037D9-4356-46CE-A535-3CAA3F9B56D8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3" xfId="15060" xr:uid="{6D6966C9-E00D-4030-9ACD-D87F6E398B5C}"/>
    <cellStyle name="Comma 8 2 4 2 3 4" xfId="6646" xr:uid="{EAA3D2FB-0DDC-4B43-9983-C8F757D9E562}"/>
    <cellStyle name="Comma 8 2 4 2 3 4 2" xfId="17874" xr:uid="{4ACE9C95-ED4C-4BF1-9661-7C3807F3A3D6}"/>
    <cellStyle name="Comma 8 2 4 2 3 5" xfId="12271" xr:uid="{15D493E9-5733-44FB-9BE5-1F538ED2F2EF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3" xfId="15602" xr:uid="{B583D4D4-7B9B-4337-93A7-49B3DA8A56A4}"/>
    <cellStyle name="Comma 8 2 4 2 4 3" xfId="7188" xr:uid="{41FE994F-72CB-4709-BE5A-B12E6DB4B56F}"/>
    <cellStyle name="Comma 8 2 4 2 4 3 2" xfId="18416" xr:uid="{9DDB5B4D-614D-4C50-BD07-C6CAC153FDB1}"/>
    <cellStyle name="Comma 8 2 4 2 4 4" xfId="12813" xr:uid="{F6212874-2618-492E-81B2-79FD64595F39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3" xfId="16683" xr:uid="{60A265A1-8C64-43FB-AC37-CF49C6D7BDE3}"/>
    <cellStyle name="Comma 8 2 4 2 5 3" xfId="8269" xr:uid="{3F8DF734-7E5A-4497-84DA-5CDE0BFEF18E}"/>
    <cellStyle name="Comma 8 2 4 2 5 3 2" xfId="19497" xr:uid="{08B7917C-EC85-4C5B-A1A1-C615F804F5EF}"/>
    <cellStyle name="Comma 8 2 4 2 5 4" xfId="13894" xr:uid="{EBBAAE91-2E4B-477F-846D-264497ECF4B9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3" xfId="14522" xr:uid="{8EB02FD8-6E42-447F-93AC-C6ED62A401F1}"/>
    <cellStyle name="Comma 8 2 4 2 6 3" xfId="6108" xr:uid="{BF78851C-45F7-4716-95CB-C50836F5DEC4}"/>
    <cellStyle name="Comma 8 2 4 2 6 3 2" xfId="17336" xr:uid="{1DF525CB-E9B2-4426-9230-1A1E38C43205}"/>
    <cellStyle name="Comma 8 2 4 2 6 4" xfId="11733" xr:uid="{E8940B50-B77B-469A-9320-1F853FB73EB1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3" xfId="14246" xr:uid="{3260CD5F-1044-49B2-A2C1-6DECB55CC632}"/>
    <cellStyle name="Comma 8 2 4 2 8" xfId="5833" xr:uid="{04FA1BC7-EDD2-4E94-B30C-6DB32DFC437F}"/>
    <cellStyle name="Comma 8 2 4 2 8 2" xfId="17061" xr:uid="{976ACBA6-DF73-4F29-B96C-903E12CC766B}"/>
    <cellStyle name="Comma 8 2 4 2 9" xfId="11457" xr:uid="{D9695408-3451-426F-8141-8CFD22DF89A9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3" xfId="16281" xr:uid="{22193EF1-59DF-45AE-9DD1-78A61890E6DF}"/>
    <cellStyle name="Comma 8 2 4 3 2 2 3" xfId="7867" xr:uid="{D7CBF0BF-D1F3-48AE-9FCA-2EA648A95170}"/>
    <cellStyle name="Comma 8 2 4 3 2 2 3 2" xfId="19095" xr:uid="{186301FA-1F69-4CF1-A2C7-437E5DF7888D}"/>
    <cellStyle name="Comma 8 2 4 3 2 2 4" xfId="13492" xr:uid="{A05D9951-3EA3-409C-BC3E-3A140DE594BE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3" xfId="15201" xr:uid="{BFE97A72-7109-4216-B0C7-8A0C807A273C}"/>
    <cellStyle name="Comma 8 2 4 3 2 4" xfId="6787" xr:uid="{74B8A74C-17C9-493F-ACE7-0540D54C0F60}"/>
    <cellStyle name="Comma 8 2 4 3 2 4 2" xfId="18015" xr:uid="{22FC3747-7846-4D95-8695-3BA50FF79C4B}"/>
    <cellStyle name="Comma 8 2 4 3 2 5" xfId="12412" xr:uid="{E1A72623-96B4-408E-B339-1B518CA31B8E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3" xfId="15743" xr:uid="{6AFAA189-6A17-4CDD-9B33-14D20FF3A789}"/>
    <cellStyle name="Comma 8 2 4 3 3 3" xfId="7329" xr:uid="{AC368E2C-6BD4-41BD-B1E4-14FA6AA2DB9B}"/>
    <cellStyle name="Comma 8 2 4 3 3 3 2" xfId="18557" xr:uid="{65F77F9A-4C21-4B24-9225-4A748B232145}"/>
    <cellStyle name="Comma 8 2 4 3 3 4" xfId="12954" xr:uid="{CEC0EAAC-7734-4087-92E8-4520F7E5F701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3" xfId="14663" xr:uid="{2D550CE6-11D4-475B-81C1-A7C9CFBC0D13}"/>
    <cellStyle name="Comma 8 2 4 3 5" xfId="6249" xr:uid="{4FD40827-F778-49FC-9A4B-97CA9391FB82}"/>
    <cellStyle name="Comma 8 2 4 3 5 2" xfId="17477" xr:uid="{B71839A1-BDC6-4519-A499-97D238E8E2A0}"/>
    <cellStyle name="Comma 8 2 4 3 6" xfId="11874" xr:uid="{4AF8B5FE-4BFF-48EB-88B0-7E69CD18735D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3" xfId="16014" xr:uid="{355D75C6-E0AE-49A7-BF29-D767E6BAA9B1}"/>
    <cellStyle name="Comma 8 2 4 4 2 3" xfId="7600" xr:uid="{287ABAD7-6317-4CDF-B6D9-195CBEF9493C}"/>
    <cellStyle name="Comma 8 2 4 4 2 3 2" xfId="18828" xr:uid="{C71DF7CC-3F01-41EF-897F-290C4DBC4532}"/>
    <cellStyle name="Comma 8 2 4 4 2 4" xfId="13225" xr:uid="{2A044A78-6A1D-4151-873C-103833618BA9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3" xfId="14934" xr:uid="{CDE70FE4-A564-4F34-9305-0E1BBA852414}"/>
    <cellStyle name="Comma 8 2 4 4 4" xfId="6520" xr:uid="{5E1767D2-C3C1-4E31-9F4D-985758C0E26E}"/>
    <cellStyle name="Comma 8 2 4 4 4 2" xfId="17748" xr:uid="{C51BABD2-288D-48E8-97B3-70DBA0C45037}"/>
    <cellStyle name="Comma 8 2 4 4 5" xfId="12145" xr:uid="{485B0755-1564-4ABD-A245-E3E90709EC3B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3" xfId="15476" xr:uid="{FAE3223A-FBCC-4F24-A477-E21AAE4EF697}"/>
    <cellStyle name="Comma 8 2 4 5 3" xfId="7062" xr:uid="{5A8A3732-8522-44EF-9E1B-2D7B3E8FCA5F}"/>
    <cellStyle name="Comma 8 2 4 5 3 2" xfId="18290" xr:uid="{4029D037-E6E9-4BE0-AE40-28077F1519C9}"/>
    <cellStyle name="Comma 8 2 4 5 4" xfId="12687" xr:uid="{995D89DC-B31D-4B26-8AE3-B1F79261F72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3" xfId="16557" xr:uid="{E1BDF110-D5BE-49CF-B394-30818F125FCE}"/>
    <cellStyle name="Comma 8 2 4 6 3" xfId="8143" xr:uid="{95C174EC-4F8C-4951-8985-0CFBD2E4B670}"/>
    <cellStyle name="Comma 8 2 4 6 3 2" xfId="19371" xr:uid="{B8E8F60E-B015-4C2F-AF8F-ACBD09BA5BE3}"/>
    <cellStyle name="Comma 8 2 4 6 4" xfId="13768" xr:uid="{F557FBDF-3EDD-43EC-8F8A-56F7E58920ED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3" xfId="14396" xr:uid="{48E9DCE2-66C4-4876-B813-285750A0FE29}"/>
    <cellStyle name="Comma 8 2 4 7 3" xfId="5982" xr:uid="{F36E23AF-FE08-4EC4-B951-69F035A4A8E0}"/>
    <cellStyle name="Comma 8 2 4 7 3 2" xfId="17210" xr:uid="{2B374A7C-6661-49EA-AFB0-B9899B19B625}"/>
    <cellStyle name="Comma 8 2 4 7 4" xfId="11607" xr:uid="{67E7B582-1A9E-4264-81C3-C71FE10C034B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3" xfId="14120" xr:uid="{DD0616D2-F230-4D05-A7C9-EFE6D58DD7FD}"/>
    <cellStyle name="Comma 8 2 4 9" xfId="5707" xr:uid="{57B12A09-432D-40DC-85F2-FF2336C73AD9}"/>
    <cellStyle name="Comma 8 2 4 9 2" xfId="16935" xr:uid="{86DEF94D-8907-4DDA-83F8-2A28AFBD26A9}"/>
    <cellStyle name="Comma 8 2 5" xfId="161" xr:uid="{00000000-0005-0000-0000-000081090000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3" xfId="16343" xr:uid="{00543808-DB21-4C5A-B41F-FB13982BCFB0}"/>
    <cellStyle name="Comma 8 2 5 2 2 2 3" xfId="7929" xr:uid="{44ACEAB3-FF64-4525-8550-0D6537A14C20}"/>
    <cellStyle name="Comma 8 2 5 2 2 2 3 2" xfId="19157" xr:uid="{9865271B-8A93-49F2-B247-EA92DAA31C6B}"/>
    <cellStyle name="Comma 8 2 5 2 2 2 4" xfId="13554" xr:uid="{822FA62A-649F-4F43-ACBE-254A24AA32D8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3" xfId="15263" xr:uid="{D1ADFF38-89AE-4735-911F-039FEFB26B1E}"/>
    <cellStyle name="Comma 8 2 5 2 2 4" xfId="6849" xr:uid="{861F00CC-C744-41AF-B88A-1C8E7840DDB5}"/>
    <cellStyle name="Comma 8 2 5 2 2 4 2" xfId="18077" xr:uid="{FE96BC2F-C275-418C-A29B-390CBA22A45D}"/>
    <cellStyle name="Comma 8 2 5 2 2 5" xfId="12474" xr:uid="{E9A3525E-CB22-4CB7-93D2-5B1B2B087F80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3" xfId="15805" xr:uid="{B959CF81-18AC-4F94-84B0-17834EB312C6}"/>
    <cellStyle name="Comma 8 2 5 2 3 3" xfId="7391" xr:uid="{E29DDA53-04EB-420E-B906-CAB7CC6EA91E}"/>
    <cellStyle name="Comma 8 2 5 2 3 3 2" xfId="18619" xr:uid="{7793385F-8E76-49FD-8469-DC373CC85A45}"/>
    <cellStyle name="Comma 8 2 5 2 3 4" xfId="13016" xr:uid="{D1472714-7C45-42A4-BCEA-35AB58C066A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3" xfId="14725" xr:uid="{B636F468-E5BE-4F76-B800-CF3BA5A70761}"/>
    <cellStyle name="Comma 8 2 5 2 5" xfId="6311" xr:uid="{36412FEF-BAA8-44FB-8622-B3686981E563}"/>
    <cellStyle name="Comma 8 2 5 2 5 2" xfId="17539" xr:uid="{0180461D-B201-4481-89E9-0E486FA67E39}"/>
    <cellStyle name="Comma 8 2 5 2 6" xfId="11936" xr:uid="{F21A31FB-D28A-4B33-ADD6-984EF4761236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3" xfId="16076" xr:uid="{78590CE9-6F93-49FC-9C48-813C5853F257}"/>
    <cellStyle name="Comma 8 2 5 3 2 3" xfId="7662" xr:uid="{19F3D1F9-0353-483E-BCB6-775983E51BFA}"/>
    <cellStyle name="Comma 8 2 5 3 2 3 2" xfId="18890" xr:uid="{B82503B0-ED9F-4FE8-B61B-34A01223C7FC}"/>
    <cellStyle name="Comma 8 2 5 3 2 4" xfId="13287" xr:uid="{CE9C7E39-6D39-487C-8FA9-5F96199E2EA1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3" xfId="14996" xr:uid="{FAD47E7C-6BB4-4231-BEBA-2899182FB5C3}"/>
    <cellStyle name="Comma 8 2 5 3 4" xfId="6582" xr:uid="{2D34F0D5-A1D6-45E1-9BC2-D2E5ADFB502D}"/>
    <cellStyle name="Comma 8 2 5 3 4 2" xfId="17810" xr:uid="{D64CD844-C3B2-4CC8-A6E1-C5DBFBB64D36}"/>
    <cellStyle name="Comma 8 2 5 3 5" xfId="12207" xr:uid="{41276014-DBD9-497F-B5B8-CFF364751CD9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3" xfId="15538" xr:uid="{278D6078-80D6-4729-9145-7323C841225C}"/>
    <cellStyle name="Comma 8 2 5 4 3" xfId="7124" xr:uid="{1647AFF2-34C1-490B-8807-9040A8A50008}"/>
    <cellStyle name="Comma 8 2 5 4 3 2" xfId="18352" xr:uid="{7F660B05-2724-48DC-9C52-8D1E008ED659}"/>
    <cellStyle name="Comma 8 2 5 4 4" xfId="12749" xr:uid="{7DAC9B04-5F2D-4C40-8F9B-9208AABB86EE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3" xfId="16619" xr:uid="{ED98A796-FDB3-430C-851B-057D88577F8E}"/>
    <cellStyle name="Comma 8 2 5 5 3" xfId="8205" xr:uid="{9EF1B615-D866-463C-804D-CF822F04669E}"/>
    <cellStyle name="Comma 8 2 5 5 3 2" xfId="19433" xr:uid="{1CB2F1CB-710A-4CAA-9A7A-CBBB7F858A95}"/>
    <cellStyle name="Comma 8 2 5 5 4" xfId="13830" xr:uid="{4C50AFDC-7031-4915-8A26-6F40BA23D1EF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3" xfId="14458" xr:uid="{9A005CE9-3A93-44BB-93FC-7B3AF0975BA1}"/>
    <cellStyle name="Comma 8 2 5 6 3" xfId="6044" xr:uid="{326F6FC6-7B52-413A-B8E0-B0196D576849}"/>
    <cellStyle name="Comma 8 2 5 6 3 2" xfId="17272" xr:uid="{68DDA8A7-A8FA-486C-A139-CD68BE7BBED2}"/>
    <cellStyle name="Comma 8 2 5 6 4" xfId="11669" xr:uid="{BBB414F2-9677-4355-B05B-8551B4FFA20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3" xfId="14182" xr:uid="{5487726E-98D5-44E7-9112-B9F07AAB7A34}"/>
    <cellStyle name="Comma 8 2 5 8" xfId="5769" xr:uid="{1536714F-8F27-428A-818E-FD19FCC28A0E}"/>
    <cellStyle name="Comma 8 2 5 8 2" xfId="16997" xr:uid="{6AC9E093-A844-4BD0-91E6-240C1D7443CD}"/>
    <cellStyle name="Comma 8 2 5 9" xfId="11393" xr:uid="{5B8DBB2C-334A-48BC-8FF8-D34E3B45258A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3" xfId="16223" xr:uid="{289A5D26-AD23-492F-99CB-48FAE44696C5}"/>
    <cellStyle name="Comma 8 2 6 2 2 3" xfId="7809" xr:uid="{622184D1-C7C2-4A8A-A4A2-08689DC83B28}"/>
    <cellStyle name="Comma 8 2 6 2 2 3 2" xfId="19037" xr:uid="{84E332EF-53C7-46CA-B80E-D282EE402D56}"/>
    <cellStyle name="Comma 8 2 6 2 2 4" xfId="13434" xr:uid="{122342E2-D57E-4914-88B8-66A74B456D7B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3" xfId="15143" xr:uid="{6C6FDDFB-5CFE-4399-A5F2-BD65AB949119}"/>
    <cellStyle name="Comma 8 2 6 2 4" xfId="6729" xr:uid="{2B25207E-7E3C-49B8-A655-2BE79AAB1646}"/>
    <cellStyle name="Comma 8 2 6 2 4 2" xfId="17957" xr:uid="{C4DCF6B0-1276-48B2-9C8A-29CB67AE1703}"/>
    <cellStyle name="Comma 8 2 6 2 5" xfId="12354" xr:uid="{7212B638-E59D-48A0-8C3A-7BBEDF1CABFB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3" xfId="15685" xr:uid="{8D675CA4-1AE7-4FF6-9E86-BE3E8D81C79D}"/>
    <cellStyle name="Comma 8 2 6 3 3" xfId="7271" xr:uid="{F12B9A70-F2C0-409B-B150-BF5B58BA366E}"/>
    <cellStyle name="Comma 8 2 6 3 3 2" xfId="18499" xr:uid="{CB4547EB-A246-447F-8FB5-104AC24D10CD}"/>
    <cellStyle name="Comma 8 2 6 3 4" xfId="12896" xr:uid="{85C6EDB5-0C0B-45D4-832F-BC5E1842775F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3" xfId="14605" xr:uid="{0E92E603-5C58-496B-B138-57CCE4A42AF3}"/>
    <cellStyle name="Comma 8 2 6 5" xfId="6191" xr:uid="{A1017EE8-A427-444B-BFC9-61D336D79243}"/>
    <cellStyle name="Comma 8 2 6 5 2" xfId="17419" xr:uid="{E7DA5863-6B3C-4EB4-A935-B5555C2CE39F}"/>
    <cellStyle name="Comma 8 2 6 6" xfId="11816" xr:uid="{42E773B9-8A4F-4A4E-949C-DBF7C0C8E0CD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3" xfId="15956" xr:uid="{855B3A99-CC38-4B17-9791-D6EDAC63FA2D}"/>
    <cellStyle name="Comma 8 2 7 2 3" xfId="7542" xr:uid="{3598A763-B638-4EA3-B51D-216CFFA824AA}"/>
    <cellStyle name="Comma 8 2 7 2 3 2" xfId="18770" xr:uid="{A1C15FB1-F753-4C17-B317-F86A5BCD6876}"/>
    <cellStyle name="Comma 8 2 7 2 4" xfId="13167" xr:uid="{1B1AC3DD-FA2B-4EEE-BC9B-09FB2AD6CF97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3" xfId="14876" xr:uid="{13EBCFF6-64E9-4AC9-9C60-A0704323C037}"/>
    <cellStyle name="Comma 8 2 7 4" xfId="6462" xr:uid="{C7EBBB02-758F-48A5-92E6-F6155794E162}"/>
    <cellStyle name="Comma 8 2 7 4 2" xfId="17690" xr:uid="{6F785251-2D3E-44FD-A664-8CE61E27C2E1}"/>
    <cellStyle name="Comma 8 2 7 5" xfId="12087" xr:uid="{944DC4AA-4C1E-456A-BEC2-DD9F6F239831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3" xfId="15418" xr:uid="{A5A8274F-0788-4A34-9370-C91E03C4C9B0}"/>
    <cellStyle name="Comma 8 2 8 3" xfId="7004" xr:uid="{E89B13F9-2EFE-4738-A69F-0A7FBB54ECBD}"/>
    <cellStyle name="Comma 8 2 8 3 2" xfId="18232" xr:uid="{C3D7A10F-B005-4265-8C1F-7D558B5AE686}"/>
    <cellStyle name="Comma 8 2 8 4" xfId="12629" xr:uid="{927712B1-3EB8-4E5B-A677-F1315D30B952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3" xfId="16499" xr:uid="{76798D6D-08AB-4A16-B95B-5447E06F78A0}"/>
    <cellStyle name="Comma 8 2 9 3" xfId="8085" xr:uid="{C79078B4-67C8-4991-9FEE-EE455D237651}"/>
    <cellStyle name="Comma 8 2 9 3 2" xfId="19313" xr:uid="{AC65F1D6-4FC0-4B20-AE9B-8D48F4686FDE}"/>
    <cellStyle name="Comma 8 2 9 4" xfId="13710" xr:uid="{51534B7B-E4A1-4A88-BB65-6AE8CE2B73FA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3" xfId="14071" xr:uid="{D606FCA8-3354-4B64-98F9-9E6FA83E02A5}"/>
    <cellStyle name="Comma 8 3 11" xfId="5658" xr:uid="{B6907460-8436-4417-AF97-E398FA88A415}"/>
    <cellStyle name="Comma 8 3 11 2" xfId="16886" xr:uid="{C65FAC76-BB7E-4A0E-8804-6AA3C2A7B750}"/>
    <cellStyle name="Comma 8 3 12" xfId="11282" xr:uid="{07B11A66-DDFA-4997-ADB1-03CB66167F41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1" xfId="11311" xr:uid="{38D21DA0-6F11-426C-85DD-3D3CA2B63D0A}"/>
    <cellStyle name="Comma 8 3 2 2" xfId="141" xr:uid="{00000000-0005-0000-0000-000095090000}"/>
    <cellStyle name="Comma 8 3 2 2 10" xfId="11373" xr:uid="{3598B547-9429-4D78-9A3C-FAE8AD417E2E}"/>
    <cellStyle name="Comma 8 3 2 2 2" xfId="267" xr:uid="{00000000-0005-0000-0000-000096090000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3" xfId="16449" xr:uid="{0488E317-4541-44BF-936A-BB970F19995F}"/>
    <cellStyle name="Comma 8 3 2 2 2 2 2 2 3" xfId="8035" xr:uid="{E7F8D059-16FA-4B0D-83ED-4070BEC8265F}"/>
    <cellStyle name="Comma 8 3 2 2 2 2 2 2 3 2" xfId="19263" xr:uid="{AC595A1A-E7B5-4F5A-A288-ABB0DD30CF20}"/>
    <cellStyle name="Comma 8 3 2 2 2 2 2 2 4" xfId="13660" xr:uid="{AD6D3417-9AEA-4BA6-B368-B14F5D673210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3" xfId="15369" xr:uid="{BDB2B56C-D8C5-45B8-89E8-9A1FD7D66863}"/>
    <cellStyle name="Comma 8 3 2 2 2 2 2 4" xfId="6955" xr:uid="{59FBA552-1047-4C48-8C36-50A6AA0E11C8}"/>
    <cellStyle name="Comma 8 3 2 2 2 2 2 4 2" xfId="18183" xr:uid="{9ECBBA3F-2427-44FA-B487-0FBB0485A79D}"/>
    <cellStyle name="Comma 8 3 2 2 2 2 2 5" xfId="12580" xr:uid="{5938D80D-F430-4785-BB15-0438E5C3B532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3" xfId="15911" xr:uid="{16B18222-3B95-47C0-9CD1-95F6D897A002}"/>
    <cellStyle name="Comma 8 3 2 2 2 2 3 3" xfId="7497" xr:uid="{0C8B3AFF-C357-4D30-BE51-DB7CAF70356B}"/>
    <cellStyle name="Comma 8 3 2 2 2 2 3 3 2" xfId="18725" xr:uid="{536FB758-8FF9-47FA-813E-09AE898CBDA1}"/>
    <cellStyle name="Comma 8 3 2 2 2 2 3 4" xfId="13122" xr:uid="{2CA877EC-2938-4799-BF3F-C6DF75CADC27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3" xfId="14831" xr:uid="{E9DD1F7B-EA99-4A15-8A86-C2E2EF30CD51}"/>
    <cellStyle name="Comma 8 3 2 2 2 2 5" xfId="6417" xr:uid="{AE56499E-1875-4C9D-88A8-E680D2E57232}"/>
    <cellStyle name="Comma 8 3 2 2 2 2 5 2" xfId="17645" xr:uid="{2298C0D9-A6AA-4EFD-B43D-16CC0FB3BD22}"/>
    <cellStyle name="Comma 8 3 2 2 2 2 6" xfId="12042" xr:uid="{CB2A162A-7942-41FA-9569-DB7EB17617C2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3" xfId="16182" xr:uid="{0CC6DB6A-125B-4047-89F4-874F9A58DB42}"/>
    <cellStyle name="Comma 8 3 2 2 2 3 2 3" xfId="7768" xr:uid="{2B155C93-AA9E-428A-889A-34523047D887}"/>
    <cellStyle name="Comma 8 3 2 2 2 3 2 3 2" xfId="18996" xr:uid="{9D55C80C-6963-448B-9AF0-2A4523D3C258}"/>
    <cellStyle name="Comma 8 3 2 2 2 3 2 4" xfId="13393" xr:uid="{FCD4A2D3-2F1D-49E9-BAF9-D53F2D60AA30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3" xfId="15102" xr:uid="{59037C8B-AD98-4899-967C-0D32DC753AC3}"/>
    <cellStyle name="Comma 8 3 2 2 2 3 4" xfId="6688" xr:uid="{44F4F233-F482-4D2D-A29C-F2130359E603}"/>
    <cellStyle name="Comma 8 3 2 2 2 3 4 2" xfId="17916" xr:uid="{6EB01DCC-B2DA-4965-BD0C-1B29A723C5AC}"/>
    <cellStyle name="Comma 8 3 2 2 2 3 5" xfId="12313" xr:uid="{2A06EC3A-64F9-4C73-BAC6-E455AF5DE68F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3" xfId="15644" xr:uid="{C2D3D7A9-224B-4B82-B651-7CC92F928C5C}"/>
    <cellStyle name="Comma 8 3 2 2 2 4 3" xfId="7230" xr:uid="{599082E8-74EE-4B00-B0BD-CB0F5E02A7CE}"/>
    <cellStyle name="Comma 8 3 2 2 2 4 3 2" xfId="18458" xr:uid="{90A36A8A-120E-47DA-95DC-A2D21B4CADD8}"/>
    <cellStyle name="Comma 8 3 2 2 2 4 4" xfId="12855" xr:uid="{894EF200-1552-4D2C-9C1F-E60F1E2A2386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3" xfId="16725" xr:uid="{A83403E2-5A3F-4744-BF2C-B7AD34525ED2}"/>
    <cellStyle name="Comma 8 3 2 2 2 5 3" xfId="8311" xr:uid="{B608EB95-D839-4CCD-87EA-4F184C4089E4}"/>
    <cellStyle name="Comma 8 3 2 2 2 5 3 2" xfId="19539" xr:uid="{C8B655E7-62CE-4958-AB9F-B2AD2224FA8B}"/>
    <cellStyle name="Comma 8 3 2 2 2 5 4" xfId="13936" xr:uid="{900AA664-71A0-4829-9F6D-380C7650C621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3" xfId="14564" xr:uid="{2F2109F1-CD53-42E5-82CC-4214E23A4556}"/>
    <cellStyle name="Comma 8 3 2 2 2 6 3" xfId="6150" xr:uid="{45B14FB4-FAB6-4A5C-B01C-D5B2994C402C}"/>
    <cellStyle name="Comma 8 3 2 2 2 6 3 2" xfId="17378" xr:uid="{AFA6074F-75A4-48B2-88BA-AE21CF61BFCC}"/>
    <cellStyle name="Comma 8 3 2 2 2 6 4" xfId="11775" xr:uid="{9EF810C9-4B85-4E8E-B992-FB7B88445F01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3" xfId="14288" xr:uid="{80E03609-4496-4523-8FD5-D237D642AB88}"/>
    <cellStyle name="Comma 8 3 2 2 2 8" xfId="5875" xr:uid="{D75F433A-237F-44AD-A9FA-CEFFD504D30A}"/>
    <cellStyle name="Comma 8 3 2 2 2 8 2" xfId="17103" xr:uid="{62D0F0BE-9A9B-44F7-BD84-6764425055BA}"/>
    <cellStyle name="Comma 8 3 2 2 2 9" xfId="11499" xr:uid="{136777BE-C419-45B8-8DFB-BE335716DD03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3" xfId="16323" xr:uid="{52A73DB4-57A2-4404-ABC4-5426D55FBC78}"/>
    <cellStyle name="Comma 8 3 2 2 3 2 2 3" xfId="7909" xr:uid="{87462DA2-024C-4024-9B48-D516894056AC}"/>
    <cellStyle name="Comma 8 3 2 2 3 2 2 3 2" xfId="19137" xr:uid="{D9889222-D43F-407E-80AE-CE3720301104}"/>
    <cellStyle name="Comma 8 3 2 2 3 2 2 4" xfId="13534" xr:uid="{4EFB7A9A-ABAC-42DA-A113-500F0C6A8F23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3" xfId="15243" xr:uid="{FFE5251D-7D4D-433C-99C9-38BA6294B9D3}"/>
    <cellStyle name="Comma 8 3 2 2 3 2 4" xfId="6829" xr:uid="{57B6FA6E-4347-4357-9A4A-5499274CA875}"/>
    <cellStyle name="Comma 8 3 2 2 3 2 4 2" xfId="18057" xr:uid="{C90199B9-23C4-42FD-A5A8-5C6ACFEFBC04}"/>
    <cellStyle name="Comma 8 3 2 2 3 2 5" xfId="12454" xr:uid="{7F2D1FDC-8EE8-45ED-B4D7-48DEFC0C7EEF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3" xfId="15785" xr:uid="{CCDEDD3E-D2CE-42C4-9A25-9DCBA257A76C}"/>
    <cellStyle name="Comma 8 3 2 2 3 3 3" xfId="7371" xr:uid="{79F871DF-B79A-41ED-9DDF-E96E57849D19}"/>
    <cellStyle name="Comma 8 3 2 2 3 3 3 2" xfId="18599" xr:uid="{83465216-EDB4-4FB0-9C0B-F1E7911A40F5}"/>
    <cellStyle name="Comma 8 3 2 2 3 3 4" xfId="12996" xr:uid="{3A6B5686-C5E2-4C9C-B539-227D88557366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3" xfId="14705" xr:uid="{71D403E1-BD1F-447A-ACB3-4ADE65A06823}"/>
    <cellStyle name="Comma 8 3 2 2 3 5" xfId="6291" xr:uid="{AE7FACA0-6C13-4734-AD72-41F91B642112}"/>
    <cellStyle name="Comma 8 3 2 2 3 5 2" xfId="17519" xr:uid="{B5DBDEB4-2D4F-4CB2-9B63-6F5B83CD9D05}"/>
    <cellStyle name="Comma 8 3 2 2 3 6" xfId="11916" xr:uid="{938315FB-5365-43EB-B999-875E50AC63D9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3" xfId="16056" xr:uid="{7345D908-E949-4676-8ABA-8894631CA328}"/>
    <cellStyle name="Comma 8 3 2 2 4 2 3" xfId="7642" xr:uid="{B4A98971-77F2-4152-A400-C3DC91B217CF}"/>
    <cellStyle name="Comma 8 3 2 2 4 2 3 2" xfId="18870" xr:uid="{616C44D3-B05E-44EA-B04E-64297B26CCCE}"/>
    <cellStyle name="Comma 8 3 2 2 4 2 4" xfId="13267" xr:uid="{47F695AF-49DB-4A1E-994C-B13E1DDEFB15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3" xfId="14976" xr:uid="{6D3E2EF7-C9A9-4F01-BC4E-B6D4CB24ED7C}"/>
    <cellStyle name="Comma 8 3 2 2 4 4" xfId="6562" xr:uid="{331B77F8-A41E-41F1-9819-8781EBAC5FEB}"/>
    <cellStyle name="Comma 8 3 2 2 4 4 2" xfId="17790" xr:uid="{177E26A3-28F9-4FF3-9BF5-585EF05D750F}"/>
    <cellStyle name="Comma 8 3 2 2 4 5" xfId="12187" xr:uid="{C0C2A94E-5390-4303-B57D-301FB53B8708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3" xfId="15518" xr:uid="{541D751B-45B3-44EE-8268-81545807CF69}"/>
    <cellStyle name="Comma 8 3 2 2 5 3" xfId="7104" xr:uid="{EC1F9A06-1710-4365-8B5C-B7CCBBA2C483}"/>
    <cellStyle name="Comma 8 3 2 2 5 3 2" xfId="18332" xr:uid="{9FF9D812-9C83-49EF-9AC5-57AC16CAD3DD}"/>
    <cellStyle name="Comma 8 3 2 2 5 4" xfId="12729" xr:uid="{7465E604-FA36-437D-BCEB-831D66ACCB2B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3" xfId="16599" xr:uid="{F3817BAB-5469-42A2-AC8A-AAEC571C9757}"/>
    <cellStyle name="Comma 8 3 2 2 6 3" xfId="8185" xr:uid="{52F748FE-266F-4BBB-9AA6-FF5A876B6FCC}"/>
    <cellStyle name="Comma 8 3 2 2 6 3 2" xfId="19413" xr:uid="{5485D849-F21E-4CEA-9210-BCBD9CD269D8}"/>
    <cellStyle name="Comma 8 3 2 2 6 4" xfId="13810" xr:uid="{CD66EBA9-03A3-4DAE-A636-171197063CE0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3" xfId="14438" xr:uid="{290713A0-C271-4964-B338-8F3B7D561598}"/>
    <cellStyle name="Comma 8 3 2 2 7 3" xfId="6024" xr:uid="{866A6FA2-43E9-4AD8-964E-606B9342277B}"/>
    <cellStyle name="Comma 8 3 2 2 7 3 2" xfId="17252" xr:uid="{146609A6-1647-4BB6-909A-9FE47AA60806}"/>
    <cellStyle name="Comma 8 3 2 2 7 4" xfId="11649" xr:uid="{821B6561-4314-4B93-97A9-FFBCEE0BEBD6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3" xfId="14162" xr:uid="{101CA0DE-4700-4105-8727-85F55110DEA6}"/>
    <cellStyle name="Comma 8 3 2 2 9" xfId="5749" xr:uid="{D3949841-C2B3-4992-8519-EC216658B584}"/>
    <cellStyle name="Comma 8 3 2 2 9 2" xfId="16977" xr:uid="{67FE4693-ED02-4733-8341-21E7CF22E823}"/>
    <cellStyle name="Comma 8 3 2 3" xfId="203" xr:uid="{00000000-0005-0000-0000-0000A9090000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3" xfId="16385" xr:uid="{1616C8D5-1E95-4173-B449-D93A14C2D603}"/>
    <cellStyle name="Comma 8 3 2 3 2 2 2 3" xfId="7971" xr:uid="{80214181-277F-486F-B758-3C79394667D1}"/>
    <cellStyle name="Comma 8 3 2 3 2 2 2 3 2" xfId="19199" xr:uid="{76198FFE-19C2-45C6-BEA8-18B4875AAB3B}"/>
    <cellStyle name="Comma 8 3 2 3 2 2 2 4" xfId="13596" xr:uid="{8C3F0AE5-2409-4397-95A8-B449F1F2A4BA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3" xfId="15305" xr:uid="{56271DFD-FA7E-4FE1-B762-15B57267383D}"/>
    <cellStyle name="Comma 8 3 2 3 2 2 4" xfId="6891" xr:uid="{C5DE5072-F5C3-4F26-A797-F283DC1BB185}"/>
    <cellStyle name="Comma 8 3 2 3 2 2 4 2" xfId="18119" xr:uid="{5530467A-FCD2-402E-BA66-CA794568AA91}"/>
    <cellStyle name="Comma 8 3 2 3 2 2 5" xfId="12516" xr:uid="{E6DFC86F-8B17-4633-BAF7-ED8F5FC6A0BA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3" xfId="15847" xr:uid="{13E9DACF-B065-444B-A4ED-09266120D3D3}"/>
    <cellStyle name="Comma 8 3 2 3 2 3 3" xfId="7433" xr:uid="{642B55BB-4442-4090-ACCA-1B300160F7E1}"/>
    <cellStyle name="Comma 8 3 2 3 2 3 3 2" xfId="18661" xr:uid="{3F03A0A1-FF18-4FA4-B583-51217209F26D}"/>
    <cellStyle name="Comma 8 3 2 3 2 3 4" xfId="13058" xr:uid="{C17B3F96-0356-4B82-85DA-A4918C8DAF3A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3" xfId="14767" xr:uid="{397B958F-E507-4059-8BEB-7E55C8B2AA04}"/>
    <cellStyle name="Comma 8 3 2 3 2 5" xfId="6353" xr:uid="{558116E7-C48A-4B1D-A1B2-E514E14DE368}"/>
    <cellStyle name="Comma 8 3 2 3 2 5 2" xfId="17581" xr:uid="{80EE3E1D-75D1-4EE4-8A64-7D45D75A98D7}"/>
    <cellStyle name="Comma 8 3 2 3 2 6" xfId="11978" xr:uid="{701A75F4-3142-4CF2-9B67-F83622550656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3" xfId="16118" xr:uid="{3C8C4279-7D41-4D09-B005-B48043E78225}"/>
    <cellStyle name="Comma 8 3 2 3 3 2 3" xfId="7704" xr:uid="{F04E96F7-F6E4-4384-8740-8D98BF2E2E91}"/>
    <cellStyle name="Comma 8 3 2 3 3 2 3 2" xfId="18932" xr:uid="{EB3E00A1-0F75-4712-A701-81E6E8B70EB9}"/>
    <cellStyle name="Comma 8 3 2 3 3 2 4" xfId="13329" xr:uid="{80745350-7FAA-49B0-90E9-1EB6EFD4149D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3" xfId="15038" xr:uid="{F5B075EB-43F2-4B56-B32A-C70713EDF5A8}"/>
    <cellStyle name="Comma 8 3 2 3 3 4" xfId="6624" xr:uid="{9BB59C71-52B7-409D-A047-9AF513B8BD85}"/>
    <cellStyle name="Comma 8 3 2 3 3 4 2" xfId="17852" xr:uid="{52131F9E-3BF2-4CC0-8E2E-DCAC2FC373B4}"/>
    <cellStyle name="Comma 8 3 2 3 3 5" xfId="12249" xr:uid="{E1A09865-B33E-46DB-9DA3-FA917D7D01A9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3" xfId="15580" xr:uid="{406D03B5-17F9-4C36-A4B5-0B6D7087FF88}"/>
    <cellStyle name="Comma 8 3 2 3 4 3" xfId="7166" xr:uid="{94B485A7-457F-4DE2-A092-553A2F4984A2}"/>
    <cellStyle name="Comma 8 3 2 3 4 3 2" xfId="18394" xr:uid="{4EBA4C58-ADEF-406A-8F5B-764C6C273BEF}"/>
    <cellStyle name="Comma 8 3 2 3 4 4" xfId="12791" xr:uid="{D85CDAEB-6790-4C89-8AA3-0AAB426C11B1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3" xfId="16661" xr:uid="{E7915F70-5693-4A18-A6B8-893633149F83}"/>
    <cellStyle name="Comma 8 3 2 3 5 3" xfId="8247" xr:uid="{18B38CCD-48D6-481D-8606-4E6FC8B65E63}"/>
    <cellStyle name="Comma 8 3 2 3 5 3 2" xfId="19475" xr:uid="{86537363-F793-41AE-AFE3-BF7BD2BC7BB4}"/>
    <cellStyle name="Comma 8 3 2 3 5 4" xfId="13872" xr:uid="{A69F225E-EBB8-407B-BD4C-DC37C28E3C12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3" xfId="14500" xr:uid="{752AA004-FEC9-4A52-9DC3-8230C1813A67}"/>
    <cellStyle name="Comma 8 3 2 3 6 3" xfId="6086" xr:uid="{0D48B247-4F39-4B85-95FF-5FECF34EC523}"/>
    <cellStyle name="Comma 8 3 2 3 6 3 2" xfId="17314" xr:uid="{9BAFF6CA-2629-44CD-9CDE-E6E448832439}"/>
    <cellStyle name="Comma 8 3 2 3 6 4" xfId="11711" xr:uid="{258BA024-3FB8-4274-8F19-FE9E63C52AE7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3" xfId="14224" xr:uid="{701C259B-0978-4181-BD97-F865F38F2C83}"/>
    <cellStyle name="Comma 8 3 2 3 8" xfId="5811" xr:uid="{445C6DCE-993D-431D-9D74-7FED9B3EF1EC}"/>
    <cellStyle name="Comma 8 3 2 3 8 2" xfId="17039" xr:uid="{D68825ED-C4D0-4ADB-9599-C43AD5085104}"/>
    <cellStyle name="Comma 8 3 2 3 9" xfId="11435" xr:uid="{F9B414F8-D069-4837-9953-70B10387EC23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3" xfId="16261" xr:uid="{59DF90B8-9B3A-440B-97E1-495C6CAEA3CF}"/>
    <cellStyle name="Comma 8 3 2 4 2 2 3" xfId="7847" xr:uid="{1F6691AF-B34F-42EF-BCF5-143184F6CAD7}"/>
    <cellStyle name="Comma 8 3 2 4 2 2 3 2" xfId="19075" xr:uid="{17DF5179-B903-4871-B4FF-FECCCD103844}"/>
    <cellStyle name="Comma 8 3 2 4 2 2 4" xfId="13472" xr:uid="{F609F4AE-4B4A-4DFA-AC0B-1FA3FFF3CC44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3" xfId="15181" xr:uid="{930B1CF7-C145-4466-A2A0-332A6DAFF3B9}"/>
    <cellStyle name="Comma 8 3 2 4 2 4" xfId="6767" xr:uid="{FCB64B02-0393-44E2-B8AF-E48A5DD55987}"/>
    <cellStyle name="Comma 8 3 2 4 2 4 2" xfId="17995" xr:uid="{E8B7D63F-350A-453E-86B4-BDC441CF5C49}"/>
    <cellStyle name="Comma 8 3 2 4 2 5" xfId="12392" xr:uid="{F40D3018-E3C8-4D63-AFCE-9F7A0C2F0B3B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3" xfId="15723" xr:uid="{0CAFEC17-9DFE-45E7-9117-A50A54D61375}"/>
    <cellStyle name="Comma 8 3 2 4 3 3" xfId="7309" xr:uid="{48BB353E-6D0B-4546-AD59-C610152B41BC}"/>
    <cellStyle name="Comma 8 3 2 4 3 3 2" xfId="18537" xr:uid="{C9EBAFB0-A0FE-444C-9A0D-3B723BA9C43A}"/>
    <cellStyle name="Comma 8 3 2 4 3 4" xfId="12934" xr:uid="{BAF15455-55AE-4144-9121-2A6EAA62EA38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3" xfId="14643" xr:uid="{CE1DDD88-CD1B-453E-87C7-1826BA4E7999}"/>
    <cellStyle name="Comma 8 3 2 4 5" xfId="6229" xr:uid="{938A35C5-1A69-4BEF-9D42-CDAC8E1D95CB}"/>
    <cellStyle name="Comma 8 3 2 4 5 2" xfId="17457" xr:uid="{5D240199-CD03-4A3A-84E6-70579D798448}"/>
    <cellStyle name="Comma 8 3 2 4 6" xfId="11854" xr:uid="{A002C6E1-97C9-4110-BD66-952ADD97FF5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3" xfId="15994" xr:uid="{86897917-942F-4485-8B3C-D32EC367A599}"/>
    <cellStyle name="Comma 8 3 2 5 2 3" xfId="7580" xr:uid="{9CD7C79F-1B22-4A79-BADA-7F47AF25EC91}"/>
    <cellStyle name="Comma 8 3 2 5 2 3 2" xfId="18808" xr:uid="{F5C33554-36C6-43EA-9C57-EC1A3FB7BFA9}"/>
    <cellStyle name="Comma 8 3 2 5 2 4" xfId="13205" xr:uid="{E7DC93A4-3568-495E-BC2A-747413667DE5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3" xfId="14914" xr:uid="{0960D97E-0475-4740-8553-271B07FF5A21}"/>
    <cellStyle name="Comma 8 3 2 5 4" xfId="6500" xr:uid="{4376CFA4-19F8-47DB-B582-5CC3E442D855}"/>
    <cellStyle name="Comma 8 3 2 5 4 2" xfId="17728" xr:uid="{E39C5F86-B940-4280-B696-985EA5ED7288}"/>
    <cellStyle name="Comma 8 3 2 5 5" xfId="12125" xr:uid="{A44CA063-E43C-431B-8A77-75C0025405C3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3" xfId="15456" xr:uid="{6EA2757E-F358-49B8-93C8-C5D13422ABF0}"/>
    <cellStyle name="Comma 8 3 2 6 3" xfId="7042" xr:uid="{32ED6841-CA11-4F16-8A70-FB6EFFBA773E}"/>
    <cellStyle name="Comma 8 3 2 6 3 2" xfId="18270" xr:uid="{6101870D-0837-41AE-80CD-57649803EF20}"/>
    <cellStyle name="Comma 8 3 2 6 4" xfId="12667" xr:uid="{89BD1487-838B-4492-A7C8-FD89A04C270E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3" xfId="16537" xr:uid="{5591FC55-DD97-4BD2-95DA-DCAA11C67008}"/>
    <cellStyle name="Comma 8 3 2 7 3" xfId="8123" xr:uid="{3FC20111-0766-434A-B125-95AB981494D7}"/>
    <cellStyle name="Comma 8 3 2 7 3 2" xfId="19351" xr:uid="{A424E1BD-7B57-4E68-85A6-06C2CB28BF89}"/>
    <cellStyle name="Comma 8 3 2 7 4" xfId="13748" xr:uid="{C71F6E74-3731-4278-9C62-8CFAF856C08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3" xfId="14376" xr:uid="{7017281C-6B31-4BE0-B3C5-7F144ABBFC0E}"/>
    <cellStyle name="Comma 8 3 2 8 3" xfId="5962" xr:uid="{A22730E5-44E3-43AD-8FB7-E6BA9E54D1E6}"/>
    <cellStyle name="Comma 8 3 2 8 3 2" xfId="17190" xr:uid="{A610076D-3B8C-47C0-98D1-A66EBD372984}"/>
    <cellStyle name="Comma 8 3 2 8 4" xfId="11587" xr:uid="{1927CC5F-79AB-4EC2-A7CB-DCC8E7658990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3" xfId="14100" xr:uid="{3FBB3D1F-E80E-4119-ACDB-68686A754D5A}"/>
    <cellStyle name="Comma 8 3 3" xfId="109" xr:uid="{00000000-0005-0000-0000-0000BC090000}"/>
    <cellStyle name="Comma 8 3 3 10" xfId="11341" xr:uid="{35608752-E543-431E-8B3F-D068D988B2A1}"/>
    <cellStyle name="Comma 8 3 3 2" xfId="235" xr:uid="{00000000-0005-0000-0000-0000BD090000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3" xfId="16417" xr:uid="{969AAA60-3EA7-4245-B7A4-ADC737BC1618}"/>
    <cellStyle name="Comma 8 3 3 2 2 2 2 3" xfId="8003" xr:uid="{955943DF-2E93-4A1B-BB72-CEEE5487F062}"/>
    <cellStyle name="Comma 8 3 3 2 2 2 2 3 2" xfId="19231" xr:uid="{DC8C6F7F-1C58-4F5D-ADF9-D983FF90BF85}"/>
    <cellStyle name="Comma 8 3 3 2 2 2 2 4" xfId="13628" xr:uid="{4DCF0C05-F60E-4B7F-A1BE-F7F3642F57E8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3" xfId="15337" xr:uid="{BD04D92E-8D3E-4B03-8829-1A2F2C16DF57}"/>
    <cellStyle name="Comma 8 3 3 2 2 2 4" xfId="6923" xr:uid="{D7760BF3-8CA2-4486-9AC7-2F34D63244A9}"/>
    <cellStyle name="Comma 8 3 3 2 2 2 4 2" xfId="18151" xr:uid="{F3C8B418-A60E-46E8-ACA3-FA0668E6C537}"/>
    <cellStyle name="Comma 8 3 3 2 2 2 5" xfId="12548" xr:uid="{9BF75B29-B812-4BD9-891E-1BF89038F4BE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3" xfId="15879" xr:uid="{ABBC1D7D-474B-48CE-8B17-EA74283947EF}"/>
    <cellStyle name="Comma 8 3 3 2 2 3 3" xfId="7465" xr:uid="{6EF45299-401D-4613-82A4-C9A00D9DF47F}"/>
    <cellStyle name="Comma 8 3 3 2 2 3 3 2" xfId="18693" xr:uid="{35DCA811-6444-4419-9D83-ABC777C3B6DD}"/>
    <cellStyle name="Comma 8 3 3 2 2 3 4" xfId="13090" xr:uid="{91A10F2E-2172-45AA-A40A-FF5D498887EA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3" xfId="14799" xr:uid="{AB47DB53-B38F-4104-85D4-526B910298DE}"/>
    <cellStyle name="Comma 8 3 3 2 2 5" xfId="6385" xr:uid="{69073749-DC08-47A9-BBB6-B0C1E8E5A429}"/>
    <cellStyle name="Comma 8 3 3 2 2 5 2" xfId="17613" xr:uid="{19DFF8D5-3A7E-4DB4-A75E-19CF48788D76}"/>
    <cellStyle name="Comma 8 3 3 2 2 6" xfId="12010" xr:uid="{FA209484-6DFB-4C18-8830-16DACB42B392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3" xfId="16150" xr:uid="{F1204B38-3247-4AB3-8B78-D148AC7B8B4A}"/>
    <cellStyle name="Comma 8 3 3 2 3 2 3" xfId="7736" xr:uid="{AB3131E4-0874-490D-893A-68CC0B147E3D}"/>
    <cellStyle name="Comma 8 3 3 2 3 2 3 2" xfId="18964" xr:uid="{5ACFC15D-82C2-4CCB-AF4C-E02809DAD49F}"/>
    <cellStyle name="Comma 8 3 3 2 3 2 4" xfId="13361" xr:uid="{E2B9DE86-5362-4DCF-B867-7C2B73A0C1B3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3" xfId="15070" xr:uid="{F7AE526C-86E6-4A7D-8116-4459FC34CEE8}"/>
    <cellStyle name="Comma 8 3 3 2 3 4" xfId="6656" xr:uid="{42E106C6-B985-49A7-BB46-B129A7EF7F23}"/>
    <cellStyle name="Comma 8 3 3 2 3 4 2" xfId="17884" xr:uid="{AD63CE8B-FEBA-421D-AD9C-79EB8AB4D442}"/>
    <cellStyle name="Comma 8 3 3 2 3 5" xfId="12281" xr:uid="{DCABE8D7-5DEB-470E-B96D-AE2313B9732C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3" xfId="15612" xr:uid="{C8A319CB-A150-436A-8CA1-5E38F28ACD71}"/>
    <cellStyle name="Comma 8 3 3 2 4 3" xfId="7198" xr:uid="{72624AF9-9B20-4E92-87ED-66DF07703A8E}"/>
    <cellStyle name="Comma 8 3 3 2 4 3 2" xfId="18426" xr:uid="{367494F3-B895-4C84-93B9-61D531F9B863}"/>
    <cellStyle name="Comma 8 3 3 2 4 4" xfId="12823" xr:uid="{A2E815ED-2823-47F4-AC5A-F91867BCB539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3" xfId="16693" xr:uid="{8A2F2762-B639-4F73-ABC0-456CF733B7C0}"/>
    <cellStyle name="Comma 8 3 3 2 5 3" xfId="8279" xr:uid="{7735CA0A-345C-4AD9-94BD-F7D70DEC5AC5}"/>
    <cellStyle name="Comma 8 3 3 2 5 3 2" xfId="19507" xr:uid="{6C41980A-F0B4-455F-9193-B4A8FD56E833}"/>
    <cellStyle name="Comma 8 3 3 2 5 4" xfId="13904" xr:uid="{EC76AD4C-E645-4B72-8316-7D122358D52A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3" xfId="14532" xr:uid="{0572A230-DA65-4CAF-B083-93B1A0DBE0FA}"/>
    <cellStyle name="Comma 8 3 3 2 6 3" xfId="6118" xr:uid="{40686C7D-C572-4005-ADE1-DFC471C513C0}"/>
    <cellStyle name="Comma 8 3 3 2 6 3 2" xfId="17346" xr:uid="{43D905ED-024D-421F-91FB-DDDA5826E309}"/>
    <cellStyle name="Comma 8 3 3 2 6 4" xfId="11743" xr:uid="{7D79042C-602A-4152-90ED-74C3130A41DF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3" xfId="14256" xr:uid="{DD5D851E-AA65-4CED-86F4-B20771538863}"/>
    <cellStyle name="Comma 8 3 3 2 8" xfId="5843" xr:uid="{E1C4BEB4-3C6C-4B5D-8ECC-C5E6975483F7}"/>
    <cellStyle name="Comma 8 3 3 2 8 2" xfId="17071" xr:uid="{D88A19C2-1423-4E53-A3C2-EAC975F5D06B}"/>
    <cellStyle name="Comma 8 3 3 2 9" xfId="11467" xr:uid="{145C2142-D742-475E-8C44-5F0DE64C7821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3" xfId="16291" xr:uid="{6637F49F-D62F-41EC-9A92-25165C18FC69}"/>
    <cellStyle name="Comma 8 3 3 3 2 2 3" xfId="7877" xr:uid="{DAD54980-70B2-4C70-B1C7-2B99191D2764}"/>
    <cellStyle name="Comma 8 3 3 3 2 2 3 2" xfId="19105" xr:uid="{4EA8E576-CF41-4161-B4A5-94B8DD66833F}"/>
    <cellStyle name="Comma 8 3 3 3 2 2 4" xfId="13502" xr:uid="{F9D50649-95C7-44DC-9D96-DCAA1B5FC943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3" xfId="15211" xr:uid="{4BBDC89C-9B33-43A9-A867-B3FAFCD2AC28}"/>
    <cellStyle name="Comma 8 3 3 3 2 4" xfId="6797" xr:uid="{F64BC276-3BB1-475D-B087-5E0B34CF4674}"/>
    <cellStyle name="Comma 8 3 3 3 2 4 2" xfId="18025" xr:uid="{53E4D6FF-CF74-4C94-9535-19D699D4281C}"/>
    <cellStyle name="Comma 8 3 3 3 2 5" xfId="12422" xr:uid="{DFFF0FEC-C12F-4CA9-962E-E90F365A34D7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3" xfId="15753" xr:uid="{82523A3B-45F9-4922-8724-C0A255E05EB8}"/>
    <cellStyle name="Comma 8 3 3 3 3 3" xfId="7339" xr:uid="{E71B81DC-9403-45AE-87EA-935D78A8D580}"/>
    <cellStyle name="Comma 8 3 3 3 3 3 2" xfId="18567" xr:uid="{40E9FC90-1C06-46B7-A96A-C841F562A89E}"/>
    <cellStyle name="Comma 8 3 3 3 3 4" xfId="12964" xr:uid="{AA0EE6E3-24C3-4EA7-BC7E-6D2797752D0C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3" xfId="14673" xr:uid="{173F856D-C37F-4A8C-AC39-485872C5FF4C}"/>
    <cellStyle name="Comma 8 3 3 3 5" xfId="6259" xr:uid="{851CB8B6-2A8A-4584-B47A-99E73F46B4D3}"/>
    <cellStyle name="Comma 8 3 3 3 5 2" xfId="17487" xr:uid="{D3FFA7F6-6B7C-46DC-B76E-68A211A35DB2}"/>
    <cellStyle name="Comma 8 3 3 3 6" xfId="11884" xr:uid="{99BAF120-3539-415A-A5DD-A0A9790EB716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3" xfId="16024" xr:uid="{53689844-31C2-433C-B7C0-5113FF749285}"/>
    <cellStyle name="Comma 8 3 3 4 2 3" xfId="7610" xr:uid="{4FD6D86B-06DE-41AD-AEBC-2D849D845298}"/>
    <cellStyle name="Comma 8 3 3 4 2 3 2" xfId="18838" xr:uid="{7901057E-D337-493F-AE61-416835F805C5}"/>
    <cellStyle name="Comma 8 3 3 4 2 4" xfId="13235" xr:uid="{0335693C-512C-4AA9-BEAD-437F81332B0F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3" xfId="14944" xr:uid="{F2385571-557D-4576-A6BE-2231D76E599E}"/>
    <cellStyle name="Comma 8 3 3 4 4" xfId="6530" xr:uid="{F0A17029-C4B5-463F-9291-7E8CA6DC3794}"/>
    <cellStyle name="Comma 8 3 3 4 4 2" xfId="17758" xr:uid="{BA89629C-787E-4BC5-90D2-20C9AD6084A3}"/>
    <cellStyle name="Comma 8 3 3 4 5" xfId="12155" xr:uid="{7BABD1BF-F05B-41B6-B684-F5CFBCFEB608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3" xfId="15486" xr:uid="{6C9EFE38-80F5-46AE-856C-0EF9AF452BED}"/>
    <cellStyle name="Comma 8 3 3 5 3" xfId="7072" xr:uid="{BA8353EF-C986-478D-9696-1036CB26B82F}"/>
    <cellStyle name="Comma 8 3 3 5 3 2" xfId="18300" xr:uid="{5711932E-7341-485A-8BA3-A7D13DABD64A}"/>
    <cellStyle name="Comma 8 3 3 5 4" xfId="12697" xr:uid="{3F7E0DC2-BAA1-4BBD-834B-373FA6B7DA45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3" xfId="16567" xr:uid="{B59152CF-8E74-4B16-B8CF-CF50FD4DD0FC}"/>
    <cellStyle name="Comma 8 3 3 6 3" xfId="8153" xr:uid="{7B1AF964-1A28-467B-ACF3-2662FACD408D}"/>
    <cellStyle name="Comma 8 3 3 6 3 2" xfId="19381" xr:uid="{FFD638B0-1CA6-44D7-887C-8F22C4B0BFF5}"/>
    <cellStyle name="Comma 8 3 3 6 4" xfId="13778" xr:uid="{8FD871E2-9E9F-4E64-9223-406537F20A79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3" xfId="14406" xr:uid="{84476366-DC7A-4BF8-81AE-0780186F0DB7}"/>
    <cellStyle name="Comma 8 3 3 7 3" xfId="5992" xr:uid="{34ACD93C-6F3B-4233-88CD-6ADFA288E227}"/>
    <cellStyle name="Comma 8 3 3 7 3 2" xfId="17220" xr:uid="{E4ACE397-9E4F-4666-A9AC-B8ED8C31C6EE}"/>
    <cellStyle name="Comma 8 3 3 7 4" xfId="11617" xr:uid="{7DE74041-AA0D-4D23-B3C6-3E06D9059D37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3" xfId="14130" xr:uid="{1E705B33-0072-4380-8378-2A4B50C517CE}"/>
    <cellStyle name="Comma 8 3 3 9" xfId="5717" xr:uid="{43C89612-5AB7-4189-B152-61DB76CA4412}"/>
    <cellStyle name="Comma 8 3 3 9 2" xfId="16945" xr:uid="{C9C3C237-C6FA-4125-9BA0-FFD34576F556}"/>
    <cellStyle name="Comma 8 3 4" xfId="171" xr:uid="{00000000-0005-0000-0000-0000D0090000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3" xfId="16353" xr:uid="{09A58880-9289-42C3-9B8B-8B521DC585E7}"/>
    <cellStyle name="Comma 8 3 4 2 2 2 3" xfId="7939" xr:uid="{D6E75412-56BF-4AE5-800A-F30BDD07780D}"/>
    <cellStyle name="Comma 8 3 4 2 2 2 3 2" xfId="19167" xr:uid="{0B972CCE-C434-4354-A198-034E79DC226A}"/>
    <cellStyle name="Comma 8 3 4 2 2 2 4" xfId="13564" xr:uid="{6405B0DE-6D17-4FA8-8F89-FB81B843B4B3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3" xfId="15273" xr:uid="{3D750723-C9FA-45EB-86CE-2D8BDA1F04E8}"/>
    <cellStyle name="Comma 8 3 4 2 2 4" xfId="6859" xr:uid="{20D38517-7AE7-489E-A12C-E1C051398A50}"/>
    <cellStyle name="Comma 8 3 4 2 2 4 2" xfId="18087" xr:uid="{B303C3F8-A69D-45BD-8CD6-044879AEB7D6}"/>
    <cellStyle name="Comma 8 3 4 2 2 5" xfId="12484" xr:uid="{6AF378D8-B5C0-438B-AA5F-1FC02BA72F83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3" xfId="15815" xr:uid="{03E332C5-1E0E-4737-905A-EE41C05054DF}"/>
    <cellStyle name="Comma 8 3 4 2 3 3" xfId="7401" xr:uid="{F3F95C0F-CB0E-4850-8515-92C092D78B52}"/>
    <cellStyle name="Comma 8 3 4 2 3 3 2" xfId="18629" xr:uid="{13153E06-FB31-404E-A555-2A1A8FA8B6E4}"/>
    <cellStyle name="Comma 8 3 4 2 3 4" xfId="13026" xr:uid="{D40DC00B-5B44-4B41-9DBA-C65B7C4B9DA8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3" xfId="14735" xr:uid="{5FC18B10-99E8-4875-914C-AD1E42FEF0A6}"/>
    <cellStyle name="Comma 8 3 4 2 5" xfId="6321" xr:uid="{E8066825-0A17-4678-9B16-59978537DEDE}"/>
    <cellStyle name="Comma 8 3 4 2 5 2" xfId="17549" xr:uid="{C4AA66BC-A7D2-4982-A574-6EE9360DB637}"/>
    <cellStyle name="Comma 8 3 4 2 6" xfId="11946" xr:uid="{8ABF1C36-563C-4ECF-9E4C-823FAB0067C2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3" xfId="16086" xr:uid="{BA34ECD6-45E9-439D-B408-1D7DB458339B}"/>
    <cellStyle name="Comma 8 3 4 3 2 3" xfId="7672" xr:uid="{5F2E5B21-FAE9-46CB-A514-1A254555A6F8}"/>
    <cellStyle name="Comma 8 3 4 3 2 3 2" xfId="18900" xr:uid="{4C884722-9EEC-4333-B45A-1F177BDEF554}"/>
    <cellStyle name="Comma 8 3 4 3 2 4" xfId="13297" xr:uid="{262D6C19-47EF-47A8-AEA7-9CFD01278284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3" xfId="15006" xr:uid="{D456EAB7-63ED-4484-BEC9-B1FC2D158437}"/>
    <cellStyle name="Comma 8 3 4 3 4" xfId="6592" xr:uid="{1998DC01-CCE4-4337-A79A-1FF231645E90}"/>
    <cellStyle name="Comma 8 3 4 3 4 2" xfId="17820" xr:uid="{0C27DBB5-4058-4436-B0B9-831F149DF979}"/>
    <cellStyle name="Comma 8 3 4 3 5" xfId="12217" xr:uid="{BC05F1BD-6453-4D1D-8ABD-8E37492AD435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3" xfId="15548" xr:uid="{B01F8FFA-EA82-46FA-B099-DA9BBC63073C}"/>
    <cellStyle name="Comma 8 3 4 4 3" xfId="7134" xr:uid="{F51A8E06-220F-4F07-86C0-AFFD28A2A6B8}"/>
    <cellStyle name="Comma 8 3 4 4 3 2" xfId="18362" xr:uid="{30A10A1F-262E-462C-BC0E-62844FBA6BB8}"/>
    <cellStyle name="Comma 8 3 4 4 4" xfId="12759" xr:uid="{2B618FF8-2A52-41B2-A622-482F23C8285F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3" xfId="16629" xr:uid="{27D99C76-E3B2-498B-AD0F-DFE5917F64CC}"/>
    <cellStyle name="Comma 8 3 4 5 3" xfId="8215" xr:uid="{79F48F6B-EDF2-449E-9E76-BFAC6F0178E5}"/>
    <cellStyle name="Comma 8 3 4 5 3 2" xfId="19443" xr:uid="{9BD352FF-5FFD-470D-99D1-13CA73D76B6D}"/>
    <cellStyle name="Comma 8 3 4 5 4" xfId="13840" xr:uid="{5AC7C536-A8D1-4764-9DE7-843358EA6998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3" xfId="14468" xr:uid="{8D8B38C1-8BD1-49F4-B960-33A424132081}"/>
    <cellStyle name="Comma 8 3 4 6 3" xfId="6054" xr:uid="{35DDDDA4-4EB1-474E-9649-9743ECC5EAFE}"/>
    <cellStyle name="Comma 8 3 4 6 3 2" xfId="17282" xr:uid="{BBEA062C-C108-40C8-9760-0A6D7969B093}"/>
    <cellStyle name="Comma 8 3 4 6 4" xfId="11679" xr:uid="{62584A12-DF9D-4F02-8603-28EBEA9679A4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3" xfId="14192" xr:uid="{39D6252E-0660-4638-BF75-08232051CE94}"/>
    <cellStyle name="Comma 8 3 4 8" xfId="5779" xr:uid="{9D1B6A18-4D65-4208-B283-FC875F715DC3}"/>
    <cellStyle name="Comma 8 3 4 8 2" xfId="17007" xr:uid="{C3B195C6-7541-4041-B571-8226ED323C64}"/>
    <cellStyle name="Comma 8 3 4 9" xfId="11403" xr:uid="{92859D4F-2678-4816-95D3-45719AD1F7C9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3" xfId="16232" xr:uid="{B968C633-8B51-4EA4-B780-1878E570B03C}"/>
    <cellStyle name="Comma 8 3 5 2 2 3" xfId="7818" xr:uid="{4D4EC86D-5767-477F-AF77-FC5ADC8EDABA}"/>
    <cellStyle name="Comma 8 3 5 2 2 3 2" xfId="19046" xr:uid="{8AE5BC14-2419-4604-AFDF-D61872B6EC59}"/>
    <cellStyle name="Comma 8 3 5 2 2 4" xfId="13443" xr:uid="{5CEE11D5-665C-4A78-93BA-811D674B1BA4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3" xfId="15152" xr:uid="{34F58B7E-A111-42DE-9C21-A53E9BF5BAA6}"/>
    <cellStyle name="Comma 8 3 5 2 4" xfId="6738" xr:uid="{D2D27F06-08A2-46D2-8037-724D21BB6A44}"/>
    <cellStyle name="Comma 8 3 5 2 4 2" xfId="17966" xr:uid="{1794173D-51CC-4681-A418-4781EB0E9418}"/>
    <cellStyle name="Comma 8 3 5 2 5" xfId="12363" xr:uid="{5CB1802A-6C4F-4397-85CE-CB4BE324279C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3" xfId="15694" xr:uid="{63A37C57-4F76-4185-9104-79D80FD8F8DE}"/>
    <cellStyle name="Comma 8 3 5 3 3" xfId="7280" xr:uid="{251FF708-E9C4-4A4C-AB58-86143212D804}"/>
    <cellStyle name="Comma 8 3 5 3 3 2" xfId="18508" xr:uid="{E6746F5E-B45A-41DF-B36C-B26892D25BA6}"/>
    <cellStyle name="Comma 8 3 5 3 4" xfId="12905" xr:uid="{DDEF92C2-F295-4FDE-9E73-72940A46BFFF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3" xfId="14614" xr:uid="{E8A5D374-AE0F-4EB7-8F56-3134EBB86D1E}"/>
    <cellStyle name="Comma 8 3 5 5" xfId="6200" xr:uid="{077B87A1-D626-4A9C-8776-1B52E38660DC}"/>
    <cellStyle name="Comma 8 3 5 5 2" xfId="17428" xr:uid="{59A2E3BD-7558-424D-9FE3-1626B4B291BC}"/>
    <cellStyle name="Comma 8 3 5 6" xfId="11825" xr:uid="{BEC8D2C4-2581-4A55-B5EE-0598123AF4DD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3" xfId="15965" xr:uid="{287BEBAB-87AB-4BB9-8F67-6EAD3696439E}"/>
    <cellStyle name="Comma 8 3 6 2 3" xfId="7551" xr:uid="{1D578039-2BE4-4644-97DB-83D162A273F8}"/>
    <cellStyle name="Comma 8 3 6 2 3 2" xfId="18779" xr:uid="{A8F2BD91-1A2C-431C-874B-064D9BC9DCB2}"/>
    <cellStyle name="Comma 8 3 6 2 4" xfId="13176" xr:uid="{3F336550-BD50-4B8B-AE0B-551E34EADDA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3" xfId="14885" xr:uid="{A29991F1-336D-4687-BF78-42AAB28972AB}"/>
    <cellStyle name="Comma 8 3 6 4" xfId="6471" xr:uid="{26FEB8AA-2904-49B0-9FFA-0152E1939209}"/>
    <cellStyle name="Comma 8 3 6 4 2" xfId="17699" xr:uid="{00DDB66C-4E86-43EE-9746-671C73450572}"/>
    <cellStyle name="Comma 8 3 6 5" xfId="12096" xr:uid="{D6BC91F0-B724-44E0-92DD-C8CAC3B58ED3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3" xfId="15427" xr:uid="{05E78493-16DD-405E-8123-42E5DF7EAE32}"/>
    <cellStyle name="Comma 8 3 7 3" xfId="7013" xr:uid="{EF9A87D2-13E1-42EA-A0F6-E77F64DC90D7}"/>
    <cellStyle name="Comma 8 3 7 3 2" xfId="18241" xr:uid="{88EA7545-C0A4-4F7F-8C34-54E9259C24D3}"/>
    <cellStyle name="Comma 8 3 7 4" xfId="12638" xr:uid="{99FA2DE9-7FBF-45D7-881C-EFEDEF2FC6D1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3" xfId="16508" xr:uid="{B38C9F15-F79E-4AAD-B895-64E7CBD5FCDB}"/>
    <cellStyle name="Comma 8 3 8 3" xfId="8094" xr:uid="{20C5CF0A-143E-4F17-8B7D-9CE5902B0751}"/>
    <cellStyle name="Comma 8 3 8 3 2" xfId="19322" xr:uid="{120B5F9C-28B6-4230-9633-4C6396FEFB9D}"/>
    <cellStyle name="Comma 8 3 8 4" xfId="13719" xr:uid="{1545D5F0-9328-4AC8-8D84-9DDDA629A622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3" xfId="14347" xr:uid="{B79FB5C4-27BC-4656-B1C4-03390E3CE1DC}"/>
    <cellStyle name="Comma 8 3 9 3" xfId="5933" xr:uid="{BA50AE3D-036A-42CC-A7FE-7794DEA9E5F2}"/>
    <cellStyle name="Comma 8 3 9 3 2" xfId="17161" xr:uid="{62B7D59B-F144-472C-AA47-BB100285ADF6}"/>
    <cellStyle name="Comma 8 3 9 4" xfId="11558" xr:uid="{C658F099-8643-4CA1-AF5F-97D1482F9158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1" xfId="11296" xr:uid="{ABFBE08E-2E25-4C33-9431-32325B3878CA}"/>
    <cellStyle name="Comma 8 4 2" xfId="126" xr:uid="{00000000-0005-0000-0000-0000E4090000}"/>
    <cellStyle name="Comma 8 4 2 10" xfId="11358" xr:uid="{96057BA3-453C-4C35-B078-2A4995EC7787}"/>
    <cellStyle name="Comma 8 4 2 2" xfId="252" xr:uid="{00000000-0005-0000-0000-0000E5090000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3" xfId="16434" xr:uid="{02FFCE12-DCB9-4D14-AF49-B55E225B2707}"/>
    <cellStyle name="Comma 8 4 2 2 2 2 2 3" xfId="8020" xr:uid="{2205C1E6-D0EA-46F7-937E-717ADA78B004}"/>
    <cellStyle name="Comma 8 4 2 2 2 2 2 3 2" xfId="19248" xr:uid="{8198A89A-CBFE-40CE-B407-7F0FCFBCFC31}"/>
    <cellStyle name="Comma 8 4 2 2 2 2 2 4" xfId="13645" xr:uid="{A71052D8-FEAE-4FC3-868F-F150194FB709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3" xfId="15354" xr:uid="{CDAB56D1-00B6-4533-8B7F-5D8716D8C7D7}"/>
    <cellStyle name="Comma 8 4 2 2 2 2 4" xfId="6940" xr:uid="{2757F8E1-FC93-40E9-9832-FCEB64DDB1A6}"/>
    <cellStyle name="Comma 8 4 2 2 2 2 4 2" xfId="18168" xr:uid="{5AE57C5B-2162-496C-9016-7BB14FF5FAE7}"/>
    <cellStyle name="Comma 8 4 2 2 2 2 5" xfId="12565" xr:uid="{2EE93BD0-64E3-449F-81A3-09FB07982812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3" xfId="15896" xr:uid="{B3B82094-707C-4F22-99B0-E1A01D15EF0E}"/>
    <cellStyle name="Comma 8 4 2 2 2 3 3" xfId="7482" xr:uid="{134C9E3B-5217-4031-B8D0-3A127E8F243F}"/>
    <cellStyle name="Comma 8 4 2 2 2 3 3 2" xfId="18710" xr:uid="{6A840274-0C53-4AF7-8CF3-149EBE722A41}"/>
    <cellStyle name="Comma 8 4 2 2 2 3 4" xfId="13107" xr:uid="{9F144A9B-9068-498C-8EB6-F26B9C32D80C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3" xfId="14816" xr:uid="{1171A872-7D36-4E91-B29C-C1BBFB29F82C}"/>
    <cellStyle name="Comma 8 4 2 2 2 5" xfId="6402" xr:uid="{CF929839-F06A-4B9B-A5EE-C7258F26A634}"/>
    <cellStyle name="Comma 8 4 2 2 2 5 2" xfId="17630" xr:uid="{1648B2BC-025B-4D14-801C-C27C703EB8CE}"/>
    <cellStyle name="Comma 8 4 2 2 2 6" xfId="12027" xr:uid="{81BD731A-3798-4847-BDA5-86BFF3149959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3" xfId="16167" xr:uid="{50A0F90B-4F3D-4943-9F6B-5F9433F1D427}"/>
    <cellStyle name="Comma 8 4 2 2 3 2 3" xfId="7753" xr:uid="{3680B12B-A0A3-47BB-A9F7-6446C47F4D98}"/>
    <cellStyle name="Comma 8 4 2 2 3 2 3 2" xfId="18981" xr:uid="{AC440577-BF7B-4674-A659-785DBF57D476}"/>
    <cellStyle name="Comma 8 4 2 2 3 2 4" xfId="13378" xr:uid="{EF13EDFF-4528-4306-A2CA-8DB4BF010063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3" xfId="15087" xr:uid="{A6A8FFBC-5EBD-48BE-AA37-DC76B1E5EF65}"/>
    <cellStyle name="Comma 8 4 2 2 3 4" xfId="6673" xr:uid="{A0D6C4CE-9288-4EDD-B9A7-7C16163A67C3}"/>
    <cellStyle name="Comma 8 4 2 2 3 4 2" xfId="17901" xr:uid="{9782798A-19FC-40F0-9BED-ACE0E3C0D535}"/>
    <cellStyle name="Comma 8 4 2 2 3 5" xfId="12298" xr:uid="{94675921-A4C4-44AF-A468-CC950E5562E7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3" xfId="15629" xr:uid="{FAED8499-F136-4801-AF60-0365E768C015}"/>
    <cellStyle name="Comma 8 4 2 2 4 3" xfId="7215" xr:uid="{472EE785-837E-4FD8-B2BF-148899C76D1C}"/>
    <cellStyle name="Comma 8 4 2 2 4 3 2" xfId="18443" xr:uid="{460562A4-0912-45FF-8C87-060291136ED7}"/>
    <cellStyle name="Comma 8 4 2 2 4 4" xfId="12840" xr:uid="{95BAF3F6-0AE6-4CB8-BFDD-A4EC0D799580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3" xfId="16710" xr:uid="{B5AF1022-5BDD-4596-8682-296A5457B0EC}"/>
    <cellStyle name="Comma 8 4 2 2 5 3" xfId="8296" xr:uid="{DA6C3742-14AD-4749-8703-31EF0C54AE1D}"/>
    <cellStyle name="Comma 8 4 2 2 5 3 2" xfId="19524" xr:uid="{65764E1B-B471-465E-B423-DD722E4C7447}"/>
    <cellStyle name="Comma 8 4 2 2 5 4" xfId="13921" xr:uid="{32685697-8404-42A6-8F32-3FC6E72A8425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3" xfId="14549" xr:uid="{4E741B73-BE4F-446A-83C1-1CFEAA0EA998}"/>
    <cellStyle name="Comma 8 4 2 2 6 3" xfId="6135" xr:uid="{66C80A1F-4D26-4E3F-B536-7FB61D635562}"/>
    <cellStyle name="Comma 8 4 2 2 6 3 2" xfId="17363" xr:uid="{ED91331E-B9B6-4E97-9275-C5CB12C0701E}"/>
    <cellStyle name="Comma 8 4 2 2 6 4" xfId="11760" xr:uid="{C191725A-F3FD-44AB-A269-36443538F632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3" xfId="14273" xr:uid="{36C551CF-8890-428D-9E4C-6CD5400ACE2A}"/>
    <cellStyle name="Comma 8 4 2 2 8" xfId="5860" xr:uid="{06710FDA-6590-4AAC-BCB3-9EFC75CD207B}"/>
    <cellStyle name="Comma 8 4 2 2 8 2" xfId="17088" xr:uid="{9AB7E4BB-B8E0-44FE-9924-A44785FD0B9C}"/>
    <cellStyle name="Comma 8 4 2 2 9" xfId="11484" xr:uid="{C78241C8-9560-49E6-B5CE-662D539D856D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3" xfId="16308" xr:uid="{B84E45F3-C1E1-4F63-9D85-37F10B33C6B3}"/>
    <cellStyle name="Comma 8 4 2 3 2 2 3" xfId="7894" xr:uid="{DD9E4251-0868-46A9-8A59-3FF9659095CB}"/>
    <cellStyle name="Comma 8 4 2 3 2 2 3 2" xfId="19122" xr:uid="{6157027B-EF20-4234-895C-DD456760C1F2}"/>
    <cellStyle name="Comma 8 4 2 3 2 2 4" xfId="13519" xr:uid="{12ACA37F-D3A3-48DA-B64E-1D076D865A98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3" xfId="15228" xr:uid="{D2C3426F-3D7A-4F8F-AC13-A4D4B34E2C6C}"/>
    <cellStyle name="Comma 8 4 2 3 2 4" xfId="6814" xr:uid="{3A3CB6FC-FC93-407F-BBBB-805DFBEF59BE}"/>
    <cellStyle name="Comma 8 4 2 3 2 4 2" xfId="18042" xr:uid="{849719CB-7295-4F62-9B27-391C87EDE1F3}"/>
    <cellStyle name="Comma 8 4 2 3 2 5" xfId="12439" xr:uid="{2BB2E992-C96D-4366-880F-8DAD791373EF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3" xfId="15770" xr:uid="{CF077DD7-9DD9-4E7B-8005-983B094198ED}"/>
    <cellStyle name="Comma 8 4 2 3 3 3" xfId="7356" xr:uid="{8C833E75-DCAD-49B3-BBBF-0BA71632D758}"/>
    <cellStyle name="Comma 8 4 2 3 3 3 2" xfId="18584" xr:uid="{598A9B36-0487-4F2C-9F25-B92E59455F83}"/>
    <cellStyle name="Comma 8 4 2 3 3 4" xfId="12981" xr:uid="{CD0FBA47-E3F8-4EE4-97AE-665E9F0A9716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3" xfId="14690" xr:uid="{203E0CAB-938E-46E4-8875-BBDEE3C13D10}"/>
    <cellStyle name="Comma 8 4 2 3 5" xfId="6276" xr:uid="{45840AC2-6721-40EA-B8EB-59030CF406D6}"/>
    <cellStyle name="Comma 8 4 2 3 5 2" xfId="17504" xr:uid="{C7A01FF2-5148-443E-82BE-33481506ADF6}"/>
    <cellStyle name="Comma 8 4 2 3 6" xfId="11901" xr:uid="{630A15D0-23A3-4559-BCE2-B622F7445F37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3" xfId="16041" xr:uid="{FE5D8899-373A-42A2-9813-4963750B63CC}"/>
    <cellStyle name="Comma 8 4 2 4 2 3" xfId="7627" xr:uid="{2D58A270-63A9-43B6-ACD6-4AD86AD04CE0}"/>
    <cellStyle name="Comma 8 4 2 4 2 3 2" xfId="18855" xr:uid="{0CFED006-1326-480F-B419-01CDA719D551}"/>
    <cellStyle name="Comma 8 4 2 4 2 4" xfId="13252" xr:uid="{743395F3-0460-4480-AE2A-FAAC41A26EBF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3" xfId="14961" xr:uid="{7149DF64-6E12-4672-83A7-3F687948F161}"/>
    <cellStyle name="Comma 8 4 2 4 4" xfId="6547" xr:uid="{ED449D27-161E-4C32-A5F5-F7D8F4B86504}"/>
    <cellStyle name="Comma 8 4 2 4 4 2" xfId="17775" xr:uid="{F75CF83F-726F-43A4-A6D8-A34A1D23884A}"/>
    <cellStyle name="Comma 8 4 2 4 5" xfId="12172" xr:uid="{F06B1B32-9AD3-4E51-86EB-5950C2E3CC22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3" xfId="15503" xr:uid="{7498189E-3C92-4094-833D-008C48AAB8E0}"/>
    <cellStyle name="Comma 8 4 2 5 3" xfId="7089" xr:uid="{015F7E4A-215A-4862-B380-568BD4E5D416}"/>
    <cellStyle name="Comma 8 4 2 5 3 2" xfId="18317" xr:uid="{6506942B-D396-4E10-84BD-D664CCBE6AAD}"/>
    <cellStyle name="Comma 8 4 2 5 4" xfId="12714" xr:uid="{97392392-A4D7-434F-9E3E-F558B307C962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3" xfId="16584" xr:uid="{D1540790-6E26-4BB8-859A-62CA1E8D0D69}"/>
    <cellStyle name="Comma 8 4 2 6 3" xfId="8170" xr:uid="{5A64BD9B-CD7D-439B-ACD1-3A854E36CFBA}"/>
    <cellStyle name="Comma 8 4 2 6 3 2" xfId="19398" xr:uid="{E2A99833-3D13-4733-B688-5FD22D23E463}"/>
    <cellStyle name="Comma 8 4 2 6 4" xfId="13795" xr:uid="{EE7939E1-F8AD-4818-AF81-0F9C8615A513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3" xfId="14423" xr:uid="{F1153C54-5B15-4106-9E24-E4A55947CA9D}"/>
    <cellStyle name="Comma 8 4 2 7 3" xfId="6009" xr:uid="{8177A64C-E299-40FA-A17C-73960508D351}"/>
    <cellStyle name="Comma 8 4 2 7 3 2" xfId="17237" xr:uid="{74C0E7F4-7967-44DD-A55E-735491E3EC1E}"/>
    <cellStyle name="Comma 8 4 2 7 4" xfId="11634" xr:uid="{ED291429-4656-412E-9DD9-7B654862DE94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3" xfId="14147" xr:uid="{B7EE443B-5AA8-45A4-AE09-C84A941EBD51}"/>
    <cellStyle name="Comma 8 4 2 9" xfId="5734" xr:uid="{6033949E-136C-45F1-AAD1-DBDB095D1537}"/>
    <cellStyle name="Comma 8 4 2 9 2" xfId="16962" xr:uid="{BFA2D561-AFBF-433E-A40B-702F0EBECA75}"/>
    <cellStyle name="Comma 8 4 3" xfId="188" xr:uid="{00000000-0005-0000-0000-0000F8090000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3" xfId="16370" xr:uid="{BD11FABE-7766-4FBA-8592-37FEC0A8170B}"/>
    <cellStyle name="Comma 8 4 3 2 2 2 3" xfId="7956" xr:uid="{EE2D27D4-53ED-4EE1-8691-86246231B51D}"/>
    <cellStyle name="Comma 8 4 3 2 2 2 3 2" xfId="19184" xr:uid="{7B083F78-3C57-4CAD-BF57-22FAC05E7FF8}"/>
    <cellStyle name="Comma 8 4 3 2 2 2 4" xfId="13581" xr:uid="{0F5E893C-3AF0-46A4-8C6B-EAA538B47EFF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3" xfId="15290" xr:uid="{5069841D-70AA-4051-AEB4-F01EC8C96544}"/>
    <cellStyle name="Comma 8 4 3 2 2 4" xfId="6876" xr:uid="{EF78DDB0-5794-4510-AB16-CC03AAF8921B}"/>
    <cellStyle name="Comma 8 4 3 2 2 4 2" xfId="18104" xr:uid="{F8F158C3-A67E-4555-A6E0-F226CE2EFBB7}"/>
    <cellStyle name="Comma 8 4 3 2 2 5" xfId="12501" xr:uid="{3C0DEB70-BE58-4D8F-8230-D0DCB7CEE1B1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3" xfId="15832" xr:uid="{D1328DA1-ED3D-4EFF-B7D1-2B8A47016114}"/>
    <cellStyle name="Comma 8 4 3 2 3 3" xfId="7418" xr:uid="{F83F7D38-87A5-4DC2-A011-E6D2B6FDAE19}"/>
    <cellStyle name="Comma 8 4 3 2 3 3 2" xfId="18646" xr:uid="{D8C11E70-A76B-4981-8E61-A5DEC1603DC8}"/>
    <cellStyle name="Comma 8 4 3 2 3 4" xfId="13043" xr:uid="{50E94521-12BC-4E67-A40C-217A62E9E26B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3" xfId="14752" xr:uid="{641DD863-1A13-4E40-B4C1-96F413C5D64B}"/>
    <cellStyle name="Comma 8 4 3 2 5" xfId="6338" xr:uid="{9235E3D1-F3FE-479E-ACDC-DFBD72547419}"/>
    <cellStyle name="Comma 8 4 3 2 5 2" xfId="17566" xr:uid="{A695DBAC-795E-42EB-AEEF-A3E8B91EF176}"/>
    <cellStyle name="Comma 8 4 3 2 6" xfId="11963" xr:uid="{580E5DE1-E77E-4113-90D3-3DF6B59E2436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3" xfId="16103" xr:uid="{BA02FC5D-015E-438B-9A50-1FF56EAC6102}"/>
    <cellStyle name="Comma 8 4 3 3 2 3" xfId="7689" xr:uid="{8232D1CC-DD4E-4660-88B1-535A2815F8C9}"/>
    <cellStyle name="Comma 8 4 3 3 2 3 2" xfId="18917" xr:uid="{62AB2FF9-46CD-404B-8871-040B261093E8}"/>
    <cellStyle name="Comma 8 4 3 3 2 4" xfId="13314" xr:uid="{394B1403-92DD-42A0-B438-8CC52A2B6459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3" xfId="15023" xr:uid="{6C41D8A2-9BC5-479E-B6F7-E570701E4C85}"/>
    <cellStyle name="Comma 8 4 3 3 4" xfId="6609" xr:uid="{4E6E499D-2C29-4511-85D6-CECBCA01CE93}"/>
    <cellStyle name="Comma 8 4 3 3 4 2" xfId="17837" xr:uid="{DA8EA87E-644E-4970-8DD5-14A14D78760C}"/>
    <cellStyle name="Comma 8 4 3 3 5" xfId="12234" xr:uid="{A237D9E7-F034-4702-98D4-0A185B25C1E7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3" xfId="15565" xr:uid="{C34DDDDB-3E25-46B6-9A90-A3A4E518051E}"/>
    <cellStyle name="Comma 8 4 3 4 3" xfId="7151" xr:uid="{EC1F8D4F-0C01-49B8-9F93-7A5CAB95013C}"/>
    <cellStyle name="Comma 8 4 3 4 3 2" xfId="18379" xr:uid="{E4574470-5624-4752-945C-805589D81D3A}"/>
    <cellStyle name="Comma 8 4 3 4 4" xfId="12776" xr:uid="{5FEA1327-047A-4396-B07C-0ABB00E9F9AF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3" xfId="16646" xr:uid="{A5A638AF-B24B-4F7F-951F-F305C5B000B6}"/>
    <cellStyle name="Comma 8 4 3 5 3" xfId="8232" xr:uid="{A5ED675C-050F-41C9-8CF4-4080FCE33468}"/>
    <cellStyle name="Comma 8 4 3 5 3 2" xfId="19460" xr:uid="{1EEAB4F4-0452-4EF9-B75B-47C2077EAF4F}"/>
    <cellStyle name="Comma 8 4 3 5 4" xfId="13857" xr:uid="{75CA4D3A-ECD4-41F7-9F59-E6B08AAC3F47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3" xfId="14485" xr:uid="{4F56E6F1-9151-4988-941C-4304D7707930}"/>
    <cellStyle name="Comma 8 4 3 6 3" xfId="6071" xr:uid="{9C059671-F202-43CD-948A-5785DC963FD0}"/>
    <cellStyle name="Comma 8 4 3 6 3 2" xfId="17299" xr:uid="{95A92796-7CAC-4FB9-98B7-D0E66A9BA1F9}"/>
    <cellStyle name="Comma 8 4 3 6 4" xfId="11696" xr:uid="{44557289-AD8E-4107-8223-04203B4BB255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3" xfId="14209" xr:uid="{7075D69C-7C78-4B2C-B9B5-B4563491CC53}"/>
    <cellStyle name="Comma 8 4 3 8" xfId="5796" xr:uid="{3815EBD8-17A8-4C4D-B650-7426F78B45D3}"/>
    <cellStyle name="Comma 8 4 3 8 2" xfId="17024" xr:uid="{FEF690E9-EC74-432D-B7EA-4EFD39793B59}"/>
    <cellStyle name="Comma 8 4 3 9" xfId="11420" xr:uid="{17FB3AFC-E121-4BB9-8F51-5E14FDC6D944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3" xfId="16246" xr:uid="{F16411F4-47E0-4275-B379-52376175ABDE}"/>
    <cellStyle name="Comma 8 4 4 2 2 3" xfId="7832" xr:uid="{58A0A265-C774-4651-A255-59088B0C1E43}"/>
    <cellStyle name="Comma 8 4 4 2 2 3 2" xfId="19060" xr:uid="{3A8A7E47-9F5C-40F0-AC05-905FB40F41E4}"/>
    <cellStyle name="Comma 8 4 4 2 2 4" xfId="13457" xr:uid="{3EB1D658-6E6E-4D8D-9CAD-10A41DE1000B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3" xfId="15166" xr:uid="{AAA18BCB-F4E4-48A6-AB2A-106D581FE01E}"/>
    <cellStyle name="Comma 8 4 4 2 4" xfId="6752" xr:uid="{E82104A5-0122-4B9A-9BE0-32AC945D7066}"/>
    <cellStyle name="Comma 8 4 4 2 4 2" xfId="17980" xr:uid="{D3860D68-4BE8-43F1-AFEB-C818EB519CC8}"/>
    <cellStyle name="Comma 8 4 4 2 5" xfId="12377" xr:uid="{10AB8B3F-9C7B-4047-B1C5-109C75C6867C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3" xfId="15708" xr:uid="{D40BA114-C613-4ADA-B341-A0391C775C99}"/>
    <cellStyle name="Comma 8 4 4 3 3" xfId="7294" xr:uid="{EE3C72E2-53F3-4D63-9689-55F84C2DA7F8}"/>
    <cellStyle name="Comma 8 4 4 3 3 2" xfId="18522" xr:uid="{D2E423C6-8C6D-4E09-BBD0-0A3BE1D07DC0}"/>
    <cellStyle name="Comma 8 4 4 3 4" xfId="12919" xr:uid="{AC55D3C6-C309-4606-ABF3-CFDD9B132F7B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3" xfId="14628" xr:uid="{7B5869AA-352C-4526-BE1E-FFE9EF47B466}"/>
    <cellStyle name="Comma 8 4 4 5" xfId="6214" xr:uid="{E6908C48-D49A-4D45-99DB-E4F1128A5FEF}"/>
    <cellStyle name="Comma 8 4 4 5 2" xfId="17442" xr:uid="{AD724F15-A6F8-45A1-A4A7-704DDECD19DB}"/>
    <cellStyle name="Comma 8 4 4 6" xfId="11839" xr:uid="{8E30C4C0-3047-4B89-9ABC-4347A5762DA2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3" xfId="15979" xr:uid="{99026725-649D-4AAF-954F-6B431E3D6E6A}"/>
    <cellStyle name="Comma 8 4 5 2 3" xfId="7565" xr:uid="{EEB7F239-5AB0-45BE-8B58-D1BA6C9FF0E2}"/>
    <cellStyle name="Comma 8 4 5 2 3 2" xfId="18793" xr:uid="{4DD879FB-6742-4763-9D8F-E1F345385DB1}"/>
    <cellStyle name="Comma 8 4 5 2 4" xfId="13190" xr:uid="{9FE93468-B6FF-4235-BAB6-4AC616B4B41A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3" xfId="14899" xr:uid="{E542E230-4399-4B34-8B0E-B254DD4195A4}"/>
    <cellStyle name="Comma 8 4 5 4" xfId="6485" xr:uid="{5B46D606-0E98-40F9-A71B-8CC2C2B822E5}"/>
    <cellStyle name="Comma 8 4 5 4 2" xfId="17713" xr:uid="{712A4CF6-C174-43A9-B2A8-211606853129}"/>
    <cellStyle name="Comma 8 4 5 5" xfId="12110" xr:uid="{4894AE9A-4784-4485-8343-1373A1C1E69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3" xfId="15441" xr:uid="{EADE679F-48A1-416A-B52E-CB3A20FCD95E}"/>
    <cellStyle name="Comma 8 4 6 3" xfId="7027" xr:uid="{ABE58FBE-89E1-4CAB-8546-4C8CAD914B9C}"/>
    <cellStyle name="Comma 8 4 6 3 2" xfId="18255" xr:uid="{B6C157F8-ED40-4301-9EB6-70DD41283773}"/>
    <cellStyle name="Comma 8 4 6 4" xfId="12652" xr:uid="{2F51E5FB-2585-4511-8E01-9A4C39548F32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3" xfId="16522" xr:uid="{FF5D1E68-3AD5-4A5A-8F27-EB082AF04F0F}"/>
    <cellStyle name="Comma 8 4 7 3" xfId="8108" xr:uid="{3A2A3812-CAE1-4D26-89EB-32EFB4DDA9FB}"/>
    <cellStyle name="Comma 8 4 7 3 2" xfId="19336" xr:uid="{3652F4ED-275E-4E99-87C7-17D8F26655C2}"/>
    <cellStyle name="Comma 8 4 7 4" xfId="13733" xr:uid="{C0D46075-16D4-4E57-A0C0-081B72C53744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3" xfId="14361" xr:uid="{0ABE8D69-C80E-45FC-9906-16C43B3B5540}"/>
    <cellStyle name="Comma 8 4 8 3" xfId="5947" xr:uid="{3FEEA667-294E-4F40-98F8-4E0378BD4E15}"/>
    <cellStyle name="Comma 8 4 8 3 2" xfId="17175" xr:uid="{0666668C-085D-46A2-85A5-6916295CA99C}"/>
    <cellStyle name="Comma 8 4 8 4" xfId="11572" xr:uid="{D066C107-270D-4839-8088-3626E85918FC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3" xfId="14085" xr:uid="{72747035-9062-442E-8490-EB9178810D35}"/>
    <cellStyle name="Comma 8 5" xfId="94" xr:uid="{00000000-0005-0000-0000-00000B0A0000}"/>
    <cellStyle name="Comma 8 5 10" xfId="11326" xr:uid="{53D0424E-C7C1-4C32-8BED-0C77D05B7793}"/>
    <cellStyle name="Comma 8 5 2" xfId="220" xr:uid="{00000000-0005-0000-0000-00000C0A0000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3" xfId="16402" xr:uid="{D84BAD66-BD8E-459B-BA4B-FCEE7BB9B7C8}"/>
    <cellStyle name="Comma 8 5 2 2 2 2 3" xfId="7988" xr:uid="{2C090E9F-3935-4F22-89B4-D537B9539DC4}"/>
    <cellStyle name="Comma 8 5 2 2 2 2 3 2" xfId="19216" xr:uid="{B1351703-8172-4D3C-A924-5D76C3465C8D}"/>
    <cellStyle name="Comma 8 5 2 2 2 2 4" xfId="13613" xr:uid="{E550982D-990B-4890-AEF8-AFFF58544D6F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3" xfId="15322" xr:uid="{B6E1AB14-C792-4827-9714-8A16359690CE}"/>
    <cellStyle name="Comma 8 5 2 2 2 4" xfId="6908" xr:uid="{B164BF9D-ED99-46DB-AD03-338F25311049}"/>
    <cellStyle name="Comma 8 5 2 2 2 4 2" xfId="18136" xr:uid="{00BCB9D6-C033-4953-801D-FEC092F7ED81}"/>
    <cellStyle name="Comma 8 5 2 2 2 5" xfId="12533" xr:uid="{57F27429-D8B9-4C5B-865C-585DA383943A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3" xfId="15864" xr:uid="{C0C2CD5A-0A8E-4B8A-9CC2-B8FCFF1421D7}"/>
    <cellStyle name="Comma 8 5 2 2 3 3" xfId="7450" xr:uid="{861E64FC-D69A-4CA7-96BE-E1929F15BA2C}"/>
    <cellStyle name="Comma 8 5 2 2 3 3 2" xfId="18678" xr:uid="{ACD258A6-2B60-4402-A252-ABC82F2950C3}"/>
    <cellStyle name="Comma 8 5 2 2 3 4" xfId="13075" xr:uid="{3E2BAEA9-E78E-4848-8D16-1D55C24F4A5A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3" xfId="14784" xr:uid="{8B1234BE-4C4D-4D2C-B275-E8A23658CF69}"/>
    <cellStyle name="Comma 8 5 2 2 5" xfId="6370" xr:uid="{250736C3-15DE-49F8-B524-2165595E60DF}"/>
    <cellStyle name="Comma 8 5 2 2 5 2" xfId="17598" xr:uid="{2ACCFDF6-7E06-48CE-9B9E-A5E151C810C8}"/>
    <cellStyle name="Comma 8 5 2 2 6" xfId="11995" xr:uid="{5336E00F-3C9A-4B63-9E3B-DA838514A51A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3" xfId="16135" xr:uid="{573C1409-3DC7-44F6-BD65-34CA530BA31F}"/>
    <cellStyle name="Comma 8 5 2 3 2 3" xfId="7721" xr:uid="{BE75629E-AE24-4592-B643-8C8751B7BA2F}"/>
    <cellStyle name="Comma 8 5 2 3 2 3 2" xfId="18949" xr:uid="{CED2485A-C7DE-480A-BC4F-1FF6F390DFBD}"/>
    <cellStyle name="Comma 8 5 2 3 2 4" xfId="13346" xr:uid="{B00FF549-96D0-42B7-A93B-B60C65A6E0F2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3" xfId="15055" xr:uid="{CD8B935E-439F-4E1C-87B8-631AF8EDDAAE}"/>
    <cellStyle name="Comma 8 5 2 3 4" xfId="6641" xr:uid="{0DBBB78B-B9E6-4410-BF3C-314AA0A013E3}"/>
    <cellStyle name="Comma 8 5 2 3 4 2" xfId="17869" xr:uid="{94B3C6B3-CBD4-4B9A-B028-4707FDB15E76}"/>
    <cellStyle name="Comma 8 5 2 3 5" xfId="12266" xr:uid="{8D89E3C7-C39A-4E15-B934-33D38D25A1E0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3" xfId="15597" xr:uid="{760972EC-87D5-4F6B-AECB-F40B969FF2C2}"/>
    <cellStyle name="Comma 8 5 2 4 3" xfId="7183" xr:uid="{AF22C701-15BE-4B27-AE67-37448424AF7A}"/>
    <cellStyle name="Comma 8 5 2 4 3 2" xfId="18411" xr:uid="{C39A0658-7673-4133-9716-568B81F49369}"/>
    <cellStyle name="Comma 8 5 2 4 4" xfId="12808" xr:uid="{CF9EA0CB-AC17-4C4C-BABB-0FCFB825B4A3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3" xfId="16678" xr:uid="{F37885FB-394A-43BE-9469-599E205905F3}"/>
    <cellStyle name="Comma 8 5 2 5 3" xfId="8264" xr:uid="{CCAC1A90-4520-402E-ADE8-1A5851F6C774}"/>
    <cellStyle name="Comma 8 5 2 5 3 2" xfId="19492" xr:uid="{925CEB12-904C-4696-9B3F-23B80C8DDBC5}"/>
    <cellStyle name="Comma 8 5 2 5 4" xfId="13889" xr:uid="{4C0EE721-4274-4D54-8EFC-74A1AB870791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3" xfId="14517" xr:uid="{D28A0076-CF13-472B-8778-CDE7A45FDDF7}"/>
    <cellStyle name="Comma 8 5 2 6 3" xfId="6103" xr:uid="{3E2BAEA9-7E89-4832-B728-79A69705665F}"/>
    <cellStyle name="Comma 8 5 2 6 3 2" xfId="17331" xr:uid="{2BE314D9-2D9F-4B01-8662-325ED1CF69CE}"/>
    <cellStyle name="Comma 8 5 2 6 4" xfId="11728" xr:uid="{C800EFCF-16DB-426A-98D0-D8AD6BF9D3E1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3" xfId="14241" xr:uid="{38AC38CA-CC34-4C5D-AF3D-D1B4C5D7EDD7}"/>
    <cellStyle name="Comma 8 5 2 8" xfId="5828" xr:uid="{997B1D80-7A98-4352-A2E1-BD99D36293EC}"/>
    <cellStyle name="Comma 8 5 2 8 2" xfId="17056" xr:uid="{15A175BC-99C3-4A48-AC6A-3E7319498E0D}"/>
    <cellStyle name="Comma 8 5 2 9" xfId="11452" xr:uid="{593BB298-E823-4434-823D-9AC2E27C33B9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3" xfId="16276" xr:uid="{A23F4C0D-0D5C-4C69-A83F-211C582CCCC7}"/>
    <cellStyle name="Comma 8 5 3 2 2 3" xfId="7862" xr:uid="{834CA285-532F-4B8A-9166-3075952A1D4A}"/>
    <cellStyle name="Comma 8 5 3 2 2 3 2" xfId="19090" xr:uid="{681BA118-3C6F-4E72-94D9-1AD1F5FA3EB1}"/>
    <cellStyle name="Comma 8 5 3 2 2 4" xfId="13487" xr:uid="{E7B7F06B-1FCA-4BAF-9B09-806CDCCBF9D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3" xfId="15196" xr:uid="{04E4CF81-2756-4335-BBE3-F0643B4DDDEF}"/>
    <cellStyle name="Comma 8 5 3 2 4" xfId="6782" xr:uid="{06361E60-BB53-4144-B3FA-D20C37BED0F7}"/>
    <cellStyle name="Comma 8 5 3 2 4 2" xfId="18010" xr:uid="{0B3ABF70-3E77-43B2-95FA-59CC34D88EF6}"/>
    <cellStyle name="Comma 8 5 3 2 5" xfId="12407" xr:uid="{F30CC153-6E97-4482-8A8E-6E254441EA3C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3" xfId="15738" xr:uid="{E6842DBE-857A-491A-A044-969DE25E2B89}"/>
    <cellStyle name="Comma 8 5 3 3 3" xfId="7324" xr:uid="{4F8860C1-CFB7-4815-AEDE-7EC8405D570C}"/>
    <cellStyle name="Comma 8 5 3 3 3 2" xfId="18552" xr:uid="{96855C4B-E775-486C-BA84-D03BC9158D4B}"/>
    <cellStyle name="Comma 8 5 3 3 4" xfId="12949" xr:uid="{1627DC3A-7258-4DF8-85A8-C983B7DFB572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3" xfId="14658" xr:uid="{FE134B4B-F88B-494D-B81A-46853EB7DEAB}"/>
    <cellStyle name="Comma 8 5 3 5" xfId="6244" xr:uid="{06573D6A-243F-4FB9-BDC5-6359CE8874CA}"/>
    <cellStyle name="Comma 8 5 3 5 2" xfId="17472" xr:uid="{4EECA96D-3217-45CA-AFB9-E74F3575DCCE}"/>
    <cellStyle name="Comma 8 5 3 6" xfId="11869" xr:uid="{D8E01707-D355-4D3A-9D4C-782C17EFFD7F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3" xfId="16009" xr:uid="{BDF9EE5B-124C-4010-BB6F-559939EE3AD1}"/>
    <cellStyle name="Comma 8 5 4 2 3" xfId="7595" xr:uid="{24CE1898-21ED-4339-86D2-AB35BA4FDDF9}"/>
    <cellStyle name="Comma 8 5 4 2 3 2" xfId="18823" xr:uid="{2E7FF04D-FE83-421B-9F51-94BD1FAF8513}"/>
    <cellStyle name="Comma 8 5 4 2 4" xfId="13220" xr:uid="{9C2F4F3C-6023-4286-86AB-962D912E0724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3" xfId="14929" xr:uid="{2744106C-70E6-46EB-9B12-9D505B63A77D}"/>
    <cellStyle name="Comma 8 5 4 4" xfId="6515" xr:uid="{F0E00700-810E-45CC-975E-5FF368416FFE}"/>
    <cellStyle name="Comma 8 5 4 4 2" xfId="17743" xr:uid="{FED413ED-4011-4E3F-8201-956838C63400}"/>
    <cellStyle name="Comma 8 5 4 5" xfId="12140" xr:uid="{7807438F-7F9D-4F24-BF8C-500957CFF518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3" xfId="15471" xr:uid="{6AF3FA5F-0735-4810-AFC9-2C22CE1EEF57}"/>
    <cellStyle name="Comma 8 5 5 3" xfId="7057" xr:uid="{1EB1187F-20BF-4A7D-9573-D7913049A6C2}"/>
    <cellStyle name="Comma 8 5 5 3 2" xfId="18285" xr:uid="{64525BC1-E989-419C-8527-5A8A54502EC1}"/>
    <cellStyle name="Comma 8 5 5 4" xfId="12682" xr:uid="{0BBCF307-B75A-40F1-AE37-E701BE2F40E3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3" xfId="16552" xr:uid="{6B06B512-8857-400F-9AA3-2FD46CA00C53}"/>
    <cellStyle name="Comma 8 5 6 3" xfId="8138" xr:uid="{A7A24822-BD30-4190-9FF6-F53D5AA515B1}"/>
    <cellStyle name="Comma 8 5 6 3 2" xfId="19366" xr:uid="{EF61B13C-F741-45DF-9553-519CCA36B78D}"/>
    <cellStyle name="Comma 8 5 6 4" xfId="13763" xr:uid="{62A46B18-68BF-4B2D-97CE-C8240CDC12CD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3" xfId="14391" xr:uid="{ED0C20E2-3B03-4336-9854-E051F6948C43}"/>
    <cellStyle name="Comma 8 5 7 3" xfId="5977" xr:uid="{0D7922ED-3E4E-4696-98B3-B095F60F4C03}"/>
    <cellStyle name="Comma 8 5 7 3 2" xfId="17205" xr:uid="{363DD503-B7BA-4C1C-826C-48D61C41EA71}"/>
    <cellStyle name="Comma 8 5 7 4" xfId="11602" xr:uid="{5E4ABE95-ECF5-4A15-993B-F055CFDA853C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3" xfId="14115" xr:uid="{D425F975-AE75-46C5-984E-1598EA077C06}"/>
    <cellStyle name="Comma 8 5 9" xfId="5702" xr:uid="{812AB6CB-3CF0-461F-A343-98629F4B11D7}"/>
    <cellStyle name="Comma 8 5 9 2" xfId="16930" xr:uid="{6762943C-F26A-4027-9D25-F691E3CBD114}"/>
    <cellStyle name="Comma 8 6" xfId="156" xr:uid="{00000000-0005-0000-0000-00001F0A000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3" xfId="16338" xr:uid="{EDF338DC-F204-4D14-A2D5-FBAB5DA1EEBE}"/>
    <cellStyle name="Comma 8 6 2 2 2 3" xfId="7924" xr:uid="{414257CC-DB04-48B9-92E7-36C184B51F49}"/>
    <cellStyle name="Comma 8 6 2 2 2 3 2" xfId="19152" xr:uid="{6DEF1A08-4297-4AAF-A929-AD88E0684F3F}"/>
    <cellStyle name="Comma 8 6 2 2 2 4" xfId="13549" xr:uid="{45814D22-58C5-4203-B257-EE87BDE4C1FF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3" xfId="15258" xr:uid="{25684600-9CFC-4057-B1E8-BA037751EA84}"/>
    <cellStyle name="Comma 8 6 2 2 4" xfId="6844" xr:uid="{193C7ECA-2B36-440C-815A-A3B37598C7E4}"/>
    <cellStyle name="Comma 8 6 2 2 4 2" xfId="18072" xr:uid="{94EF8BE6-1F69-45D3-8CA6-BE01F01D43E1}"/>
    <cellStyle name="Comma 8 6 2 2 5" xfId="12469" xr:uid="{2F7BD2E0-7D21-4173-B100-F0A52D25BCF4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3" xfId="15800" xr:uid="{38EB2AC7-857E-4D8F-BFF3-A4F49D2B7048}"/>
    <cellStyle name="Comma 8 6 2 3 3" xfId="7386" xr:uid="{6DB052B3-DB2D-450C-904A-E2CBD19B5F6B}"/>
    <cellStyle name="Comma 8 6 2 3 3 2" xfId="18614" xr:uid="{63A2F565-BA60-4C34-8658-1D2071605625}"/>
    <cellStyle name="Comma 8 6 2 3 4" xfId="13011" xr:uid="{AB0BD0C7-AA39-4DA3-BE1D-DF8D743F96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3" xfId="14720" xr:uid="{81D1748E-D201-4760-9101-375158D06F3A}"/>
    <cellStyle name="Comma 8 6 2 5" xfId="6306" xr:uid="{E80FA798-E0C5-4870-8363-ECC2AE5CC43C}"/>
    <cellStyle name="Comma 8 6 2 5 2" xfId="17534" xr:uid="{B5D4A63E-7C0E-4C3F-986D-35D4C20442EA}"/>
    <cellStyle name="Comma 8 6 2 6" xfId="11931" xr:uid="{6755483B-4D1E-47DC-8139-6E8DC60C80B1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3" xfId="16071" xr:uid="{D13D2D42-9448-41B6-AD0D-2A300D2C42CB}"/>
    <cellStyle name="Comma 8 6 3 2 3" xfId="7657" xr:uid="{1FEE10ED-5DE9-43C2-B145-F7DC302CC2AB}"/>
    <cellStyle name="Comma 8 6 3 2 3 2" xfId="18885" xr:uid="{15F572B3-682C-47C5-9991-A592854AA852}"/>
    <cellStyle name="Comma 8 6 3 2 4" xfId="13282" xr:uid="{3E3FD940-6B2D-4891-9D2A-5608A6B3507D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3" xfId="14991" xr:uid="{84A1A71E-9DA8-4B83-A50D-52C0A459E665}"/>
    <cellStyle name="Comma 8 6 3 4" xfId="6577" xr:uid="{3C30FDFF-03F7-4B48-B1D3-1632715475F2}"/>
    <cellStyle name="Comma 8 6 3 4 2" xfId="17805" xr:uid="{35681CA7-AFAE-4A05-A078-764DF9DDDA19}"/>
    <cellStyle name="Comma 8 6 3 5" xfId="12202" xr:uid="{E4E0A894-0C48-453F-892B-DCACF792B05C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3" xfId="15533" xr:uid="{2E10A52F-8B6B-43F0-84F9-2DD44588C4D3}"/>
    <cellStyle name="Comma 8 6 4 3" xfId="7119" xr:uid="{5A0E72E4-E358-4DB1-A813-E1FA469C7312}"/>
    <cellStyle name="Comma 8 6 4 3 2" xfId="18347" xr:uid="{20D44EF3-D0DA-44E4-920F-D7BA6F7374C4}"/>
    <cellStyle name="Comma 8 6 4 4" xfId="12744" xr:uid="{1881EDFD-12CD-41DC-8021-9EE5072BFF6C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3" xfId="16614" xr:uid="{1C519F6E-7130-4B93-A2ED-1494FD218D18}"/>
    <cellStyle name="Comma 8 6 5 3" xfId="8200" xr:uid="{0D5E6767-1CFD-4B99-92F8-CF864EC1A5A0}"/>
    <cellStyle name="Comma 8 6 5 3 2" xfId="19428" xr:uid="{7C09E597-0F27-4FA0-9D62-78072BAAC72E}"/>
    <cellStyle name="Comma 8 6 5 4" xfId="13825" xr:uid="{CA5AC287-AD2C-42B6-83AA-5DFAF32734AB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3" xfId="14453" xr:uid="{6FFE09C6-75E2-4B8D-BFD3-4CE2C69A9B69}"/>
    <cellStyle name="Comma 8 6 6 3" xfId="6039" xr:uid="{B86D76CB-49AA-470F-A695-5A689D77D646}"/>
    <cellStyle name="Comma 8 6 6 3 2" xfId="17267" xr:uid="{9FF37752-C7C2-4C2F-8859-05BF98CCBE06}"/>
    <cellStyle name="Comma 8 6 6 4" xfId="11664" xr:uid="{B1C4B24C-B05C-4A63-8B33-049F3F5120EF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3" xfId="14177" xr:uid="{67D799BE-007B-4BD8-AB92-1679E9C1F184}"/>
    <cellStyle name="Comma 8 6 8" xfId="5764" xr:uid="{4BC5D5F7-1F8A-4FC1-9877-E4FDAAFD7462}"/>
    <cellStyle name="Comma 8 6 8 2" xfId="16992" xr:uid="{E7E5518E-B48E-4F39-8E7A-778F6AB4842F}"/>
    <cellStyle name="Comma 8 6 9" xfId="11388" xr:uid="{A81A4620-3AAE-4E78-8899-9AB277AE42C9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3" xfId="16219" xr:uid="{8B626E9F-F663-436B-A65D-0F3F8980CF71}"/>
    <cellStyle name="Comma 8 7 2 2 3" xfId="7805" xr:uid="{1F87D3AD-5026-4426-A4F6-86424EB10B78}"/>
    <cellStyle name="Comma 8 7 2 2 3 2" xfId="19033" xr:uid="{8EB30525-796D-4087-BFB8-277089B83547}"/>
    <cellStyle name="Comma 8 7 2 2 4" xfId="13430" xr:uid="{2416E5D2-A52E-4434-B083-EA766B7BC43A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3" xfId="15139" xr:uid="{AE6A12BC-2EFA-48AE-A39E-D2CD42CA507A}"/>
    <cellStyle name="Comma 8 7 2 4" xfId="6725" xr:uid="{10C4D59F-93D4-4CD8-B03B-7CA79A488E56}"/>
    <cellStyle name="Comma 8 7 2 4 2" xfId="17953" xr:uid="{2FDF9F9D-C6C3-4A63-938E-73E68C0EBE26}"/>
    <cellStyle name="Comma 8 7 2 5" xfId="12350" xr:uid="{6C83624B-0F5C-4842-A8A0-F01AEED6D7C4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3" xfId="15681" xr:uid="{1AAF26C6-C9C1-4615-BFE4-53A3B038790D}"/>
    <cellStyle name="Comma 8 7 3 3" xfId="7267" xr:uid="{64BCE957-5D0D-4DE5-A006-32332C6F488C}"/>
    <cellStyle name="Comma 8 7 3 3 2" xfId="18495" xr:uid="{79D4F2CD-26C2-4F93-9214-335662A02457}"/>
    <cellStyle name="Comma 8 7 3 4" xfId="12892" xr:uid="{C0A41F8C-0451-4F5E-A676-F6EC3F5FDBFB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3" xfId="14601" xr:uid="{49D2069D-4A49-45F0-BD2E-D33C0C6F7303}"/>
    <cellStyle name="Comma 8 7 5" xfId="6187" xr:uid="{2B3DD455-F575-48F6-90B4-0EF35B6D7528}"/>
    <cellStyle name="Comma 8 7 5 2" xfId="17415" xr:uid="{BE4D375E-9A52-4D15-845F-2D2B762D51BE}"/>
    <cellStyle name="Comma 8 7 6" xfId="11812" xr:uid="{8546B35A-ECAB-45D4-BF21-2987501A819B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3" xfId="15952" xr:uid="{B6CF8FC6-511D-4174-A9BD-944518224CE3}"/>
    <cellStyle name="Comma 8 8 2 3" xfId="7538" xr:uid="{5CA39C94-68F5-4B2F-9552-F4826D0BD3DF}"/>
    <cellStyle name="Comma 8 8 2 3 2" xfId="18766" xr:uid="{D5CA3A77-D03A-4DD4-BC4E-442FB611D86B}"/>
    <cellStyle name="Comma 8 8 2 4" xfId="13163" xr:uid="{750AE13A-7437-4AB5-B75B-42AEB86F16CE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3" xfId="14872" xr:uid="{F7FC6FAD-BA8B-40C4-91F6-CF82D9E379B9}"/>
    <cellStyle name="Comma 8 8 4" xfId="6458" xr:uid="{CF7114FD-F201-4700-92D6-9A9BF6E1D471}"/>
    <cellStyle name="Comma 8 8 4 2" xfId="17686" xr:uid="{972ACA75-7232-4E3B-8EB4-3020160BA119}"/>
    <cellStyle name="Comma 8 8 5" xfId="12083" xr:uid="{D506C88F-03AE-45A4-BB39-A03B0676B0F8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3" xfId="15414" xr:uid="{9EFFAFBB-FA06-42A0-A040-70DB71AC9202}"/>
    <cellStyle name="Comma 8 9 3" xfId="7000" xr:uid="{F92C2F80-DA54-43A9-A2B5-52CD6105462C}"/>
    <cellStyle name="Comma 8 9 3 2" xfId="18228" xr:uid="{0FEF3A97-FAA4-4615-9B57-07B49555D781}"/>
    <cellStyle name="Comma 8 9 4" xfId="12625" xr:uid="{7E789F27-083C-4863-B115-5F05D9FD632A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3" xfId="16806" xr:uid="{1BEC37B8-4770-4D84-B336-8CCC7A76CF86}"/>
    <cellStyle name="Comma 80 3" xfId="8392" xr:uid="{892C41FB-4AA1-48E6-94F1-E165235C2C71}"/>
    <cellStyle name="Comma 80 3 2" xfId="19620" xr:uid="{FA960A6C-0258-49DB-8DE9-AAD99266BEF4}"/>
    <cellStyle name="Comma 80 4" xfId="14017" xr:uid="{49152305-3071-4297-982D-01F88FE740EC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3" xfId="16805" xr:uid="{B5B3C7DC-E870-4B7C-B617-0612383C2E79}"/>
    <cellStyle name="Comma 81 3" xfId="8391" xr:uid="{65008A9A-1A69-4AF3-A0E8-23C543832669}"/>
    <cellStyle name="Comma 81 3 2" xfId="19619" xr:uid="{853848EF-337C-45AC-8E98-3932B8F9DEBE}"/>
    <cellStyle name="Comma 81 4" xfId="14016" xr:uid="{A2FD8C74-D0A1-4887-8123-C630F8FEC1DE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3" xfId="16807" xr:uid="{E5152D66-6231-41D9-A070-853DA3177CD0}"/>
    <cellStyle name="Comma 82 3" xfId="8393" xr:uid="{4B395910-25E1-4713-8CDD-E873E8679E32}"/>
    <cellStyle name="Comma 82 3 2" xfId="19621" xr:uid="{FE1AAFA2-C674-497E-972B-FD5FB2C90D36}"/>
    <cellStyle name="Comma 82 4" xfId="14018" xr:uid="{7DDDAD4F-0742-42F0-AD91-41CA9F4E5BE7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3" xfId="16808" xr:uid="{4DD95BCC-C211-457F-9380-3F9F79985F9B}"/>
    <cellStyle name="Comma 83 3" xfId="8394" xr:uid="{68305C69-6EF2-4E1F-BCE1-1B2A3410184B}"/>
    <cellStyle name="Comma 83 3 2" xfId="19622" xr:uid="{EEDD760C-66E0-4214-B1F4-63339F0FAE50}"/>
    <cellStyle name="Comma 83 4" xfId="14019" xr:uid="{4BC9DA78-ECE9-4E8C-934F-E434782415A6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3" xfId="16809" xr:uid="{75CC48A4-37B0-4EBF-BDEA-DAD604BA2327}"/>
    <cellStyle name="Comma 84 3" xfId="8395" xr:uid="{6D296D94-DF66-455D-B6EB-DCADD207BAB5}"/>
    <cellStyle name="Comma 84 3 2" xfId="19623" xr:uid="{EA039CC9-3CE8-46F3-9335-6677398B0171}"/>
    <cellStyle name="Comma 84 4" xfId="14020" xr:uid="{F3A4DD67-DA41-4297-B1C9-A313A5B6CDFC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3" xfId="16810" xr:uid="{DB6150AF-4D81-439B-A098-6872F1618476}"/>
    <cellStyle name="Comma 85 3" xfId="8396" xr:uid="{20ADA146-2904-405D-8740-D6A40B47A210}"/>
    <cellStyle name="Comma 85 3 2" xfId="19624" xr:uid="{F13791E6-7824-4820-8277-B2B4AFF25A53}"/>
    <cellStyle name="Comma 85 4" xfId="14021" xr:uid="{DE7FBCC8-2B0E-4C10-937C-14353E164E65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3" xfId="16811" xr:uid="{2852DF34-D99E-4E54-98CE-DAFA2F017941}"/>
    <cellStyle name="Comma 86 3" xfId="8397" xr:uid="{BD97A3E3-53BF-4430-BBE5-36BC5A54B8DA}"/>
    <cellStyle name="Comma 86 3 2" xfId="19625" xr:uid="{56FA41A1-AE65-4C47-8DC5-29704128583F}"/>
    <cellStyle name="Comma 86 4" xfId="14022" xr:uid="{AB60B27C-BD6C-4585-838E-3078B66E1F9B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3" xfId="16812" xr:uid="{8640C0AA-1C49-4E74-8095-C0043A0C65C9}"/>
    <cellStyle name="Comma 87 3" xfId="8398" xr:uid="{16CA4FF8-EA4D-4050-BEA7-E1596DCDFEAB}"/>
    <cellStyle name="Comma 87 3 2" xfId="19626" xr:uid="{14327AA5-038F-45AB-A500-ADD59D49FF30}"/>
    <cellStyle name="Comma 87 4" xfId="14023" xr:uid="{16EB9BD3-76FC-4EA4-8826-D6B628B7EDF0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3" xfId="16813" xr:uid="{FD9DD06E-99B9-4051-95A2-E5799A1EB15E}"/>
    <cellStyle name="Comma 88 3" xfId="8399" xr:uid="{36EBBA1F-DA7F-4C69-8BEB-9B90BE05A601}"/>
    <cellStyle name="Comma 88 3 2" xfId="19627" xr:uid="{7271418E-7C2F-47CE-BA31-38731939FD27}"/>
    <cellStyle name="Comma 88 4" xfId="14024" xr:uid="{0180ECDF-2AD1-4F55-B041-13A01AAFD553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3" xfId="16814" xr:uid="{BB68C246-BBDB-46A7-A522-A17EAB451F36}"/>
    <cellStyle name="Comma 89 3" xfId="8400" xr:uid="{61645512-A6D5-4271-912E-0B5718683327}"/>
    <cellStyle name="Comma 89 3 2" xfId="19628" xr:uid="{BE1DDC7A-399B-4246-97D0-99533EE83389}"/>
    <cellStyle name="Comma 89 4" xfId="14025" xr:uid="{FD77392B-9708-420B-AECE-83000FCE864D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3" xfId="14336" xr:uid="{917C430B-5885-427E-8A87-E5D00CE37A93}"/>
    <cellStyle name="Comma 9 10 3" xfId="5922" xr:uid="{C490FFCC-2C30-4462-9DFA-B872B58D1089}"/>
    <cellStyle name="Comma 9 10 3 2" xfId="17150" xr:uid="{A1723701-3975-4352-97D9-663095E63C87}"/>
    <cellStyle name="Comma 9 10 4" xfId="11547" xr:uid="{BF6F3719-E25C-4DD3-A420-7117B69B15B4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3" xfId="14060" xr:uid="{A267C3C2-A1D8-48D5-A0F6-5F1B371AC7C5}"/>
    <cellStyle name="Comma 9 12" xfId="5647" xr:uid="{0E1E1760-FDDE-4378-A257-BE35C48CBD1F}"/>
    <cellStyle name="Comma 9 12 2" xfId="16875" xr:uid="{19C4E932-9A53-4FBE-94D3-8D0F4BFC5987}"/>
    <cellStyle name="Comma 9 13" xfId="11271" xr:uid="{1FBB052C-BBBF-4AFA-B2A3-D70381E7B0AE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3" xfId="14073" xr:uid="{B0A6D1F3-E736-439D-A8A1-FD853CE8B655}"/>
    <cellStyle name="Comma 9 2 11" xfId="5660" xr:uid="{049063E8-EC06-40FB-85FD-53C626EFF4EA}"/>
    <cellStyle name="Comma 9 2 11 2" xfId="16888" xr:uid="{BD3FAD84-B154-4FDC-A869-9BA81EF5FAD2}"/>
    <cellStyle name="Comma 9 2 12" xfId="11284" xr:uid="{1F70817B-D7FD-416F-AA3E-361300710F3F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1" xfId="11313" xr:uid="{1A8ADC5B-3B64-42ED-88F5-D93AF5B3FF2B}"/>
    <cellStyle name="Comma 9 2 2 2" xfId="143" xr:uid="{00000000-0005-0000-0000-00003E0A0000}"/>
    <cellStyle name="Comma 9 2 2 2 10" xfId="11375" xr:uid="{B982BB93-A7C2-4184-8B5E-277F11405B55}"/>
    <cellStyle name="Comma 9 2 2 2 2" xfId="269" xr:uid="{00000000-0005-0000-0000-00003F0A000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3" xfId="16451" xr:uid="{5497BF28-22DA-48E4-8C39-EC35B4D3BDA6}"/>
    <cellStyle name="Comma 9 2 2 2 2 2 2 2 3" xfId="8037" xr:uid="{1DE2345E-92A5-49AB-96D6-E4E75D406551}"/>
    <cellStyle name="Comma 9 2 2 2 2 2 2 2 3 2" xfId="19265" xr:uid="{7BC7F607-4E9D-479F-BCD8-47A9789ED8AE}"/>
    <cellStyle name="Comma 9 2 2 2 2 2 2 2 4" xfId="13662" xr:uid="{6C5181AE-4D6C-40A3-BC34-B2DB642F6FBB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3" xfId="15371" xr:uid="{6CDD4568-1AFC-425D-B26C-42F3A2238C0D}"/>
    <cellStyle name="Comma 9 2 2 2 2 2 2 4" xfId="6957" xr:uid="{ECDFCDB3-C2EB-4C3D-B6FD-F3683A3C8677}"/>
    <cellStyle name="Comma 9 2 2 2 2 2 2 4 2" xfId="18185" xr:uid="{DC60AF16-72B5-4BAE-93E9-A08F20B42A73}"/>
    <cellStyle name="Comma 9 2 2 2 2 2 2 5" xfId="12582" xr:uid="{BEF19D2C-C13A-4553-8769-43D013175A80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3" xfId="15913" xr:uid="{9D8642C7-4513-4C03-B621-5C0202BB5A69}"/>
    <cellStyle name="Comma 9 2 2 2 2 2 3 3" xfId="7499" xr:uid="{0320D037-074E-4CAF-9449-FA4D66ED25AA}"/>
    <cellStyle name="Comma 9 2 2 2 2 2 3 3 2" xfId="18727" xr:uid="{4DCE7D7B-3A52-4617-8CB4-F4CE360C3145}"/>
    <cellStyle name="Comma 9 2 2 2 2 2 3 4" xfId="13124" xr:uid="{4E51109D-200E-4C0A-A4E0-9F0D3BD35512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3" xfId="14833" xr:uid="{2CB8F69D-6BD7-452A-AF7C-4AFE001F6350}"/>
    <cellStyle name="Comma 9 2 2 2 2 2 5" xfId="6419" xr:uid="{426D823C-6659-4124-BEC7-495DCCE3D71D}"/>
    <cellStyle name="Comma 9 2 2 2 2 2 5 2" xfId="17647" xr:uid="{77FBBBAA-000D-4557-AA53-0B553629EE59}"/>
    <cellStyle name="Comma 9 2 2 2 2 2 6" xfId="12044" xr:uid="{C77AFE79-4332-4A05-BE76-7242C9C4F98F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3" xfId="16184" xr:uid="{24CCFD34-5706-4BC0-A76F-078301F1BC6B}"/>
    <cellStyle name="Comma 9 2 2 2 2 3 2 3" xfId="7770" xr:uid="{480E2B0C-2B61-4B8F-838E-C58413B626B5}"/>
    <cellStyle name="Comma 9 2 2 2 2 3 2 3 2" xfId="18998" xr:uid="{AF5128FF-970F-409A-B5D3-0A77128768BD}"/>
    <cellStyle name="Comma 9 2 2 2 2 3 2 4" xfId="13395" xr:uid="{0DDA489F-69CE-41F8-8BE5-C6672AB97DDF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3" xfId="15104" xr:uid="{D2AB4515-8663-45C9-B57C-CD3BD5E5F419}"/>
    <cellStyle name="Comma 9 2 2 2 2 3 4" xfId="6690" xr:uid="{2D7988CF-2A07-4EFA-98C3-DC0885BE27AD}"/>
    <cellStyle name="Comma 9 2 2 2 2 3 4 2" xfId="17918" xr:uid="{AFDF0B0A-C9DE-422A-9ADA-C059273E7C9C}"/>
    <cellStyle name="Comma 9 2 2 2 2 3 5" xfId="12315" xr:uid="{0A8B42A5-0846-4A88-B346-5F819835A2E7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3" xfId="15646" xr:uid="{CBD20FE1-6434-45DA-85A9-4477C34F3F68}"/>
    <cellStyle name="Comma 9 2 2 2 2 4 3" xfId="7232" xr:uid="{6A4051F4-D103-49E4-81A7-EB3785247BA3}"/>
    <cellStyle name="Comma 9 2 2 2 2 4 3 2" xfId="18460" xr:uid="{35467C16-1CB3-4473-95B4-250E8F2DEFE3}"/>
    <cellStyle name="Comma 9 2 2 2 2 4 4" xfId="12857" xr:uid="{10F440B2-F3D8-428C-80FC-3169E3C1C5ED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3" xfId="16727" xr:uid="{182AE4DC-BDC1-4B7B-B726-060024702361}"/>
    <cellStyle name="Comma 9 2 2 2 2 5 3" xfId="8313" xr:uid="{B5DAF5E0-759B-4BEE-BAB4-365E7EBF1A80}"/>
    <cellStyle name="Comma 9 2 2 2 2 5 3 2" xfId="19541" xr:uid="{02963F0C-6BAF-483A-BE58-DBBA24AB3A8A}"/>
    <cellStyle name="Comma 9 2 2 2 2 5 4" xfId="13938" xr:uid="{6575EF9C-6940-42E4-8100-85096E2730B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3" xfId="14566" xr:uid="{D4CA0D2E-AC41-48DE-8603-729FFF9B5A76}"/>
    <cellStyle name="Comma 9 2 2 2 2 6 3" xfId="6152" xr:uid="{933BA124-C130-40A4-BAC5-741F98AE4828}"/>
    <cellStyle name="Comma 9 2 2 2 2 6 3 2" xfId="17380" xr:uid="{B18AB19B-99C7-4B11-91F8-83E989DFA743}"/>
    <cellStyle name="Comma 9 2 2 2 2 6 4" xfId="11777" xr:uid="{85FD9DB6-9F3A-4E36-B95E-77901669025C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3" xfId="14290" xr:uid="{D7CCFECA-B9B1-4EE0-A14A-769BED30972B}"/>
    <cellStyle name="Comma 9 2 2 2 2 8" xfId="5877" xr:uid="{D6692BFD-C65D-4F01-9461-49EF4C5F1BAA}"/>
    <cellStyle name="Comma 9 2 2 2 2 8 2" xfId="17105" xr:uid="{09761067-51C7-454C-8B93-D665E7840CCC}"/>
    <cellStyle name="Comma 9 2 2 2 2 9" xfId="11501" xr:uid="{A0B21EE0-EBE1-42CF-A187-0B9AD615F452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3" xfId="16325" xr:uid="{BFDDA501-AF32-481C-BDB2-BB6CC5167820}"/>
    <cellStyle name="Comma 9 2 2 2 3 2 2 3" xfId="7911" xr:uid="{A9E375F3-2B14-455A-8E93-57DCD0585666}"/>
    <cellStyle name="Comma 9 2 2 2 3 2 2 3 2" xfId="19139" xr:uid="{9A677D1A-0BBC-422E-8914-2178A796A390}"/>
    <cellStyle name="Comma 9 2 2 2 3 2 2 4" xfId="13536" xr:uid="{BC9725B3-6AAE-438F-8EB3-77CC2217558A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3" xfId="15245" xr:uid="{A185FA99-1B01-4B10-B6E2-75804ADB472A}"/>
    <cellStyle name="Comma 9 2 2 2 3 2 4" xfId="6831" xr:uid="{5373649E-996A-4066-AF7D-BFE297890029}"/>
    <cellStyle name="Comma 9 2 2 2 3 2 4 2" xfId="18059" xr:uid="{81468C80-B510-45D3-BF82-8BD6FD974CB6}"/>
    <cellStyle name="Comma 9 2 2 2 3 2 5" xfId="12456" xr:uid="{D36FAEB1-2E45-43F7-B7E4-AC5748DE4778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3" xfId="15787" xr:uid="{4063D39C-D4C6-4D74-91ED-16FED1A05C35}"/>
    <cellStyle name="Comma 9 2 2 2 3 3 3" xfId="7373" xr:uid="{03876601-1C01-412D-B7CC-50B9B1687400}"/>
    <cellStyle name="Comma 9 2 2 2 3 3 3 2" xfId="18601" xr:uid="{F44603D4-DBD0-42D2-A911-4A27BA31E071}"/>
    <cellStyle name="Comma 9 2 2 2 3 3 4" xfId="12998" xr:uid="{AE432123-EE11-43D3-B811-01E61778F25A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3" xfId="14707" xr:uid="{6B07F92B-B010-49AE-92FC-FC386A670375}"/>
    <cellStyle name="Comma 9 2 2 2 3 5" xfId="6293" xr:uid="{1B7E585E-8EB7-4D12-B1E3-4B3A01880E5F}"/>
    <cellStyle name="Comma 9 2 2 2 3 5 2" xfId="17521" xr:uid="{C8D691C5-1FA7-4226-B0FB-E80559548840}"/>
    <cellStyle name="Comma 9 2 2 2 3 6" xfId="11918" xr:uid="{9BE5D9CC-3959-4C92-9BC5-00C11E4BD419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3" xfId="16058" xr:uid="{32DA3D49-EC85-484A-876D-38F2D8B5F184}"/>
    <cellStyle name="Comma 9 2 2 2 4 2 3" xfId="7644" xr:uid="{84C03768-DD66-43F6-BCE5-C9E50799D7A5}"/>
    <cellStyle name="Comma 9 2 2 2 4 2 3 2" xfId="18872" xr:uid="{09C9467E-8065-4BCB-9B6E-40521E6CCF00}"/>
    <cellStyle name="Comma 9 2 2 2 4 2 4" xfId="13269" xr:uid="{68660617-3C8C-4398-9F24-6FCF94059867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3" xfId="14978" xr:uid="{70ED8E24-3AD4-499E-AC0E-741DEEF4FD95}"/>
    <cellStyle name="Comma 9 2 2 2 4 4" xfId="6564" xr:uid="{056C78F9-2D96-4218-849F-B9984EED53AD}"/>
    <cellStyle name="Comma 9 2 2 2 4 4 2" xfId="17792" xr:uid="{D08B9303-38F7-444C-B715-D34F0218944A}"/>
    <cellStyle name="Comma 9 2 2 2 4 5" xfId="12189" xr:uid="{F4A40F74-C2BE-4FC4-BF64-E22DEE1CD5B4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3" xfId="15520" xr:uid="{59FF1527-7340-48E4-95B2-26A9870F9275}"/>
    <cellStyle name="Comma 9 2 2 2 5 3" xfId="7106" xr:uid="{E6A50AE2-23DE-45A7-9A82-B7150E8C8C87}"/>
    <cellStyle name="Comma 9 2 2 2 5 3 2" xfId="18334" xr:uid="{3D1DF04B-179E-4313-B6A1-FA0D5D1386CB}"/>
    <cellStyle name="Comma 9 2 2 2 5 4" xfId="12731" xr:uid="{E7C62C11-E8FE-4ECD-BD94-576B44E73AFE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3" xfId="16601" xr:uid="{F0580B23-538E-4CED-9EA7-54CE0E10E5C9}"/>
    <cellStyle name="Comma 9 2 2 2 6 3" xfId="8187" xr:uid="{48D44661-6C8A-45F8-910A-BEB8EB7B4836}"/>
    <cellStyle name="Comma 9 2 2 2 6 3 2" xfId="19415" xr:uid="{6DC53774-3A01-4BF5-A742-0ED68D87F9D1}"/>
    <cellStyle name="Comma 9 2 2 2 6 4" xfId="13812" xr:uid="{4ED7E9F8-10BA-421D-BDBA-9E0F1EBFFC1C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3" xfId="14440" xr:uid="{E54EBA8A-48A7-4E14-8985-5D0555DFA6DE}"/>
    <cellStyle name="Comma 9 2 2 2 7 3" xfId="6026" xr:uid="{E4C06C5A-2CE4-4996-8DBA-A45F10592EC7}"/>
    <cellStyle name="Comma 9 2 2 2 7 3 2" xfId="17254" xr:uid="{25F8E3ED-100C-4421-BFD4-912B113CA2FA}"/>
    <cellStyle name="Comma 9 2 2 2 7 4" xfId="11651" xr:uid="{CF383072-29D2-4C53-8ADB-0A1068E0E0A8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3" xfId="14164" xr:uid="{D2652543-2598-4D9C-A323-06DE49744C5A}"/>
    <cellStyle name="Comma 9 2 2 2 9" xfId="5751" xr:uid="{2D66D7DC-C41D-47B5-AA0A-C4141327AC15}"/>
    <cellStyle name="Comma 9 2 2 2 9 2" xfId="16979" xr:uid="{49DC8110-370C-4B94-8EDA-7D1FF0E7A0BF}"/>
    <cellStyle name="Comma 9 2 2 3" xfId="205" xr:uid="{00000000-0005-0000-0000-0000520A0000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3" xfId="16387" xr:uid="{70BEB4C5-3452-46E7-A89E-7C5FB13BE0DF}"/>
    <cellStyle name="Comma 9 2 2 3 2 2 2 3" xfId="7973" xr:uid="{6796FDE5-2389-45F3-88FF-D4FCB7CC4FE2}"/>
    <cellStyle name="Comma 9 2 2 3 2 2 2 3 2" xfId="19201" xr:uid="{1608623F-17D8-4C33-A507-ABF26FDEE409}"/>
    <cellStyle name="Comma 9 2 2 3 2 2 2 4" xfId="13598" xr:uid="{1953B06D-8DB1-4755-BB8E-141AF6E1CA7C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3" xfId="15307" xr:uid="{63A553DC-B7AF-4CCC-A1D9-6C3CA169CFCB}"/>
    <cellStyle name="Comma 9 2 2 3 2 2 4" xfId="6893" xr:uid="{4E4E2C6F-2A5E-4CB1-9417-471923D81587}"/>
    <cellStyle name="Comma 9 2 2 3 2 2 4 2" xfId="18121" xr:uid="{FC9967B9-BA82-4E3C-8795-D49F08F423F6}"/>
    <cellStyle name="Comma 9 2 2 3 2 2 5" xfId="12518" xr:uid="{8512B947-0475-49DE-A7CF-9F898E4BDB54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3" xfId="15849" xr:uid="{262C2D34-CE63-4759-8CCF-1DAAFAA21FC0}"/>
    <cellStyle name="Comma 9 2 2 3 2 3 3" xfId="7435" xr:uid="{1D3FC391-A0C7-40A5-A29E-530C55635952}"/>
    <cellStyle name="Comma 9 2 2 3 2 3 3 2" xfId="18663" xr:uid="{AA30AF93-4D6E-40F0-977A-3C2398915A05}"/>
    <cellStyle name="Comma 9 2 2 3 2 3 4" xfId="13060" xr:uid="{7CF52B51-BA2B-4FC2-9E64-DA909BE4316C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3" xfId="14769" xr:uid="{84C9EC97-BC8B-4B0D-A79C-1C1D8BDB9575}"/>
    <cellStyle name="Comma 9 2 2 3 2 5" xfId="6355" xr:uid="{8C9D4F9C-6F0E-4AA4-B057-4B25F3F52486}"/>
    <cellStyle name="Comma 9 2 2 3 2 5 2" xfId="17583" xr:uid="{C3D86121-890D-4620-9DC6-4D7D30743EB7}"/>
    <cellStyle name="Comma 9 2 2 3 2 6" xfId="11980" xr:uid="{B5ACA7E5-0C03-4518-B43F-825E7C4DD525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3" xfId="16120" xr:uid="{B6FAC838-0845-47F2-A520-B3BA7D98586B}"/>
    <cellStyle name="Comma 9 2 2 3 3 2 3" xfId="7706" xr:uid="{7ABDBD3F-1BC8-41B0-BCF9-5CE2F5F8B5C5}"/>
    <cellStyle name="Comma 9 2 2 3 3 2 3 2" xfId="18934" xr:uid="{13C0E1E6-5CC4-431F-A352-8E95A679F545}"/>
    <cellStyle name="Comma 9 2 2 3 3 2 4" xfId="13331" xr:uid="{8C8E3E7B-072E-4CB4-AF1B-28426E2EC180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3" xfId="15040" xr:uid="{7F35B4FA-BC07-46A0-A1F4-D442F172E298}"/>
    <cellStyle name="Comma 9 2 2 3 3 4" xfId="6626" xr:uid="{0C9CB805-16E9-466B-AD1B-C296200AF314}"/>
    <cellStyle name="Comma 9 2 2 3 3 4 2" xfId="17854" xr:uid="{DB8493C3-F70A-4595-9E31-95DDCC93253F}"/>
    <cellStyle name="Comma 9 2 2 3 3 5" xfId="12251" xr:uid="{3018DD64-2603-414E-A640-D61D6BD8BEF9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3" xfId="15582" xr:uid="{5BE5F8B4-E403-4D61-B67E-2BAB22B2497A}"/>
    <cellStyle name="Comma 9 2 2 3 4 3" xfId="7168" xr:uid="{FF1C6FD9-B815-4221-98C3-1C6FAEB6B94B}"/>
    <cellStyle name="Comma 9 2 2 3 4 3 2" xfId="18396" xr:uid="{B51A7C73-7451-4878-9FC9-A6D6CDA81B0F}"/>
    <cellStyle name="Comma 9 2 2 3 4 4" xfId="12793" xr:uid="{A58FDEEE-A60A-457A-934D-3FD69E244155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3" xfId="16663" xr:uid="{6BF5F81B-7F60-439A-98EB-45BB26519E24}"/>
    <cellStyle name="Comma 9 2 2 3 5 3" xfId="8249" xr:uid="{F8122B3C-7CD0-4187-B0ED-25F3086F4EEC}"/>
    <cellStyle name="Comma 9 2 2 3 5 3 2" xfId="19477" xr:uid="{49D944D6-E9EA-46BD-BB6F-29E206F3980F}"/>
    <cellStyle name="Comma 9 2 2 3 5 4" xfId="13874" xr:uid="{615E8B99-E901-4D1B-A43F-9701B2BA4D1E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3" xfId="14502" xr:uid="{FACCD6A7-F881-4DE0-A2DF-565643A75969}"/>
    <cellStyle name="Comma 9 2 2 3 6 3" xfId="6088" xr:uid="{B3C98888-C4D6-47A1-925F-75CEA643EB7E}"/>
    <cellStyle name="Comma 9 2 2 3 6 3 2" xfId="17316" xr:uid="{A00D7FE5-FC4D-4317-ABE1-9EAED73ED00A}"/>
    <cellStyle name="Comma 9 2 2 3 6 4" xfId="11713" xr:uid="{6B8D69E5-6F91-43C2-A34F-7BAFDDFBDE98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3" xfId="14226" xr:uid="{AAA74808-051E-422A-B66B-F9E3DAEDC9E1}"/>
    <cellStyle name="Comma 9 2 2 3 8" xfId="5813" xr:uid="{2F9E805D-C3AF-481F-99BD-BB32F914B0D2}"/>
    <cellStyle name="Comma 9 2 2 3 8 2" xfId="17041" xr:uid="{4C69D434-ED0D-4FD8-B3DD-142D6C9E8ED5}"/>
    <cellStyle name="Comma 9 2 2 3 9" xfId="11437" xr:uid="{E151D304-9C1A-48E6-8E76-6E6C581FCCD3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3" xfId="16263" xr:uid="{604B47FC-FDE9-43C7-B45D-86DFEF34B449}"/>
    <cellStyle name="Comma 9 2 2 4 2 2 3" xfId="7849" xr:uid="{6C32EE8C-C17D-439F-A886-F3015EED8D0B}"/>
    <cellStyle name="Comma 9 2 2 4 2 2 3 2" xfId="19077" xr:uid="{B1416F6D-F643-4D54-AD52-57D60E4EBFD7}"/>
    <cellStyle name="Comma 9 2 2 4 2 2 4" xfId="13474" xr:uid="{86E80DF5-273A-45DF-B7A2-1B4E767B986D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3" xfId="15183" xr:uid="{32548CA3-CDF7-42A0-9682-6DB157A9AA2E}"/>
    <cellStyle name="Comma 9 2 2 4 2 4" xfId="6769" xr:uid="{1EC97E75-793E-4970-992F-A85BEC5FAF17}"/>
    <cellStyle name="Comma 9 2 2 4 2 4 2" xfId="17997" xr:uid="{AA97FF82-21BE-4C74-8435-01574EC42F84}"/>
    <cellStyle name="Comma 9 2 2 4 2 5" xfId="12394" xr:uid="{0B578F98-CAA0-40EF-9DD5-269F4E2E6C1A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3" xfId="15725" xr:uid="{296647AC-2BFF-4724-8F80-C3351994178D}"/>
    <cellStyle name="Comma 9 2 2 4 3 3" xfId="7311" xr:uid="{47A3BA34-E56C-4284-9D31-C477056DAFB9}"/>
    <cellStyle name="Comma 9 2 2 4 3 3 2" xfId="18539" xr:uid="{052179AC-34B3-476E-9287-808842C7AA94}"/>
    <cellStyle name="Comma 9 2 2 4 3 4" xfId="12936" xr:uid="{EA673F90-AB7E-4BAF-A74E-38A3E176DBDF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3" xfId="14645" xr:uid="{2980157E-AD21-433A-ACE7-B8266B920F34}"/>
    <cellStyle name="Comma 9 2 2 4 5" xfId="6231" xr:uid="{0FE7FE9D-DD66-4481-B984-D1F5F81DC0C0}"/>
    <cellStyle name="Comma 9 2 2 4 5 2" xfId="17459" xr:uid="{1FC99BFE-A7A0-4C30-B50B-E28AF3D95337}"/>
    <cellStyle name="Comma 9 2 2 4 6" xfId="11856" xr:uid="{851C0DDA-A6AA-4641-A497-F2CB6EA0788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3" xfId="15996" xr:uid="{75F3CE7D-8407-4BF9-BAC4-8815E615A96D}"/>
    <cellStyle name="Comma 9 2 2 5 2 3" xfId="7582" xr:uid="{32E09544-0783-4794-9E85-527DCC07E18C}"/>
    <cellStyle name="Comma 9 2 2 5 2 3 2" xfId="18810" xr:uid="{E43F5DC0-9A45-4CB6-A423-5FC80D05F5F6}"/>
    <cellStyle name="Comma 9 2 2 5 2 4" xfId="13207" xr:uid="{9412A6AE-87AD-4DD6-92FB-7E8ABA7463DF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3" xfId="14916" xr:uid="{67CCDB7B-7ED2-48DD-A73B-11FB1AE6E1BF}"/>
    <cellStyle name="Comma 9 2 2 5 4" xfId="6502" xr:uid="{537551DC-3A98-4618-B205-76325DF84FCC}"/>
    <cellStyle name="Comma 9 2 2 5 4 2" xfId="17730" xr:uid="{85449A38-A968-4E82-ABB0-CB9D33F041EC}"/>
    <cellStyle name="Comma 9 2 2 5 5" xfId="12127" xr:uid="{2A5C4B61-9801-46D9-8B1A-A470D5DE7087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3" xfId="15458" xr:uid="{77103687-F30E-4519-BE90-650D2B328BD0}"/>
    <cellStyle name="Comma 9 2 2 6 3" xfId="7044" xr:uid="{062AF1EA-14E4-493C-ACA2-DFBC444898AC}"/>
    <cellStyle name="Comma 9 2 2 6 3 2" xfId="18272" xr:uid="{B2415478-4E41-4379-A6E0-41C7F0B3D722}"/>
    <cellStyle name="Comma 9 2 2 6 4" xfId="12669" xr:uid="{3BD63AD3-FD61-4726-9746-3AA1814BFBB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3" xfId="16539" xr:uid="{C12A8041-2B43-433D-8FAE-4303DDB865E1}"/>
    <cellStyle name="Comma 9 2 2 7 3" xfId="8125" xr:uid="{2ED5621C-A230-490B-925F-977CF3CB31ED}"/>
    <cellStyle name="Comma 9 2 2 7 3 2" xfId="19353" xr:uid="{B1EC6FDE-3561-46E8-A333-21DBB855A2E8}"/>
    <cellStyle name="Comma 9 2 2 7 4" xfId="13750" xr:uid="{A3ACDCC5-0CCC-4701-A480-6E75C79DCCB2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3" xfId="14378" xr:uid="{2722059E-C150-4DD5-8168-3B211BA22499}"/>
    <cellStyle name="Comma 9 2 2 8 3" xfId="5964" xr:uid="{53139AAE-D35D-4CD3-9D02-7D4C69D1C1AD}"/>
    <cellStyle name="Comma 9 2 2 8 3 2" xfId="17192" xr:uid="{3CC51471-191B-490F-96AC-2A0011A128E8}"/>
    <cellStyle name="Comma 9 2 2 8 4" xfId="11589" xr:uid="{8D00FF16-33A7-4D68-8D56-73F76ECD7B2A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3" xfId="14102" xr:uid="{EE1B99B0-C697-4D83-A4A4-5EDB95ABE0F4}"/>
    <cellStyle name="Comma 9 2 3" xfId="111" xr:uid="{00000000-0005-0000-0000-0000650A0000}"/>
    <cellStyle name="Comma 9 2 3 10" xfId="11343" xr:uid="{058131B4-0AF6-47B1-A716-FC96CAF78BE9}"/>
    <cellStyle name="Comma 9 2 3 2" xfId="237" xr:uid="{00000000-0005-0000-0000-0000660A0000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3" xfId="16419" xr:uid="{732F89F4-4337-4344-A2C9-E1EF4DC8586A}"/>
    <cellStyle name="Comma 9 2 3 2 2 2 2 3" xfId="8005" xr:uid="{9C1DB815-AE2C-46FB-A600-7F292A700EC6}"/>
    <cellStyle name="Comma 9 2 3 2 2 2 2 3 2" xfId="19233" xr:uid="{05275D18-6530-4C8C-A3BD-D883BD09F694}"/>
    <cellStyle name="Comma 9 2 3 2 2 2 2 4" xfId="13630" xr:uid="{00C1C892-A907-4C04-888B-8E9B619C94C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3" xfId="15339" xr:uid="{DC33BFBE-48C7-4D0F-9D3B-8983AF15F9B6}"/>
    <cellStyle name="Comma 9 2 3 2 2 2 4" xfId="6925" xr:uid="{E0CC69A6-4D2D-4139-883A-AB5D8D147AC3}"/>
    <cellStyle name="Comma 9 2 3 2 2 2 4 2" xfId="18153" xr:uid="{CE9573A7-D386-4FCF-B3D4-D9CF2DFB8F81}"/>
    <cellStyle name="Comma 9 2 3 2 2 2 5" xfId="12550" xr:uid="{D45AA959-E250-4A6F-B68F-1C505D43555C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3" xfId="15881" xr:uid="{E858C9ED-1787-4883-9F5B-76672CC7B238}"/>
    <cellStyle name="Comma 9 2 3 2 2 3 3" xfId="7467" xr:uid="{ABA9FC43-CEE2-4316-8603-4058FB22B625}"/>
    <cellStyle name="Comma 9 2 3 2 2 3 3 2" xfId="18695" xr:uid="{6681A2A0-735E-404B-BFD8-A5DA2D999D3E}"/>
    <cellStyle name="Comma 9 2 3 2 2 3 4" xfId="13092" xr:uid="{BC2193FD-5476-4DA2-BF6A-8BF41C3F7A6E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3" xfId="14801" xr:uid="{689045D1-117B-44C6-8BBE-8E4E63699A64}"/>
    <cellStyle name="Comma 9 2 3 2 2 5" xfId="6387" xr:uid="{B0CAF8DD-F3F2-401A-876D-EE8711419DE1}"/>
    <cellStyle name="Comma 9 2 3 2 2 5 2" xfId="17615" xr:uid="{FBB6D77B-7282-4EDB-88A8-372B708EEE33}"/>
    <cellStyle name="Comma 9 2 3 2 2 6" xfId="12012" xr:uid="{B14C63BF-941F-4576-916D-294C31C8C157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3" xfId="16152" xr:uid="{EE95C8EC-2515-4E8B-9921-C9158A1F6959}"/>
    <cellStyle name="Comma 9 2 3 2 3 2 3" xfId="7738" xr:uid="{9DEE7309-D2F3-4B91-A630-26CEB2B10AF8}"/>
    <cellStyle name="Comma 9 2 3 2 3 2 3 2" xfId="18966" xr:uid="{51BC9126-AF54-4000-AEA8-BF7AA7B7A8FA}"/>
    <cellStyle name="Comma 9 2 3 2 3 2 4" xfId="13363" xr:uid="{CF8E6C42-48A9-4C02-BA00-599CD8603CD9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3" xfId="15072" xr:uid="{F0E48592-966A-4E33-83A1-61A360B8A19E}"/>
    <cellStyle name="Comma 9 2 3 2 3 4" xfId="6658" xr:uid="{0E799FF0-437B-432C-AE54-2C2A923BD7C2}"/>
    <cellStyle name="Comma 9 2 3 2 3 4 2" xfId="17886" xr:uid="{12BEDB02-0FC1-4FA3-BA44-B1ACAB888129}"/>
    <cellStyle name="Comma 9 2 3 2 3 5" xfId="12283" xr:uid="{1F200544-7215-4CC1-8323-F7E40AE288BC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3" xfId="15614" xr:uid="{870EEB4F-A7BA-4658-B511-DC87CF78BCDD}"/>
    <cellStyle name="Comma 9 2 3 2 4 3" xfId="7200" xr:uid="{34D1EB75-0445-4E6D-B3D8-84200F913CF1}"/>
    <cellStyle name="Comma 9 2 3 2 4 3 2" xfId="18428" xr:uid="{3D12E63A-9153-4040-A9B6-16D6926A543C}"/>
    <cellStyle name="Comma 9 2 3 2 4 4" xfId="12825" xr:uid="{787B9B86-C103-488B-A3A8-06AD35F992D1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3" xfId="16695" xr:uid="{CE306BE1-A3FB-4C9E-BBE9-99F298B1704A}"/>
    <cellStyle name="Comma 9 2 3 2 5 3" xfId="8281" xr:uid="{429300EB-D230-442C-A356-34526B923F15}"/>
    <cellStyle name="Comma 9 2 3 2 5 3 2" xfId="19509" xr:uid="{A5E29CFF-C29E-4BF9-8A09-258AC2D07010}"/>
    <cellStyle name="Comma 9 2 3 2 5 4" xfId="13906" xr:uid="{509F2573-2FA1-48FE-AA20-F494D9664FC6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3" xfId="14534" xr:uid="{D1F816DD-4A20-4C15-A75F-2322B208EE17}"/>
    <cellStyle name="Comma 9 2 3 2 6 3" xfId="6120" xr:uid="{A89DCB98-FCA1-4D1A-99E0-854458450DBC}"/>
    <cellStyle name="Comma 9 2 3 2 6 3 2" xfId="17348" xr:uid="{B814A62D-6840-42B6-A7AB-72445AECE764}"/>
    <cellStyle name="Comma 9 2 3 2 6 4" xfId="11745" xr:uid="{C73A441C-F5C6-49FF-A70A-85BF5782B3AB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3" xfId="14258" xr:uid="{22024539-99BF-437E-A6D9-CA449EC04995}"/>
    <cellStyle name="Comma 9 2 3 2 8" xfId="5845" xr:uid="{4D20FDD2-CAAE-47C4-A619-99EAF09E4792}"/>
    <cellStyle name="Comma 9 2 3 2 8 2" xfId="17073" xr:uid="{14E39E88-0AC0-4EBA-83DA-53D574499E48}"/>
    <cellStyle name="Comma 9 2 3 2 9" xfId="11469" xr:uid="{2DDA87C9-1B2A-48D3-A1CD-2AE0C20244AE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3" xfId="16293" xr:uid="{5CD30E03-BE28-41CE-96A8-36B19D6886C0}"/>
    <cellStyle name="Comma 9 2 3 3 2 2 3" xfId="7879" xr:uid="{86416B3F-CB51-4D35-815B-11E423924CA3}"/>
    <cellStyle name="Comma 9 2 3 3 2 2 3 2" xfId="19107" xr:uid="{65CFA466-BB8D-4291-9369-0BB7048EBD32}"/>
    <cellStyle name="Comma 9 2 3 3 2 2 4" xfId="13504" xr:uid="{F7A164A2-8569-4808-8A2B-15BE424B2364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3" xfId="15213" xr:uid="{ED73E167-5689-44FC-955C-29D19F7FF4A8}"/>
    <cellStyle name="Comma 9 2 3 3 2 4" xfId="6799" xr:uid="{A3883663-6717-47AD-BAF5-1008699E17C3}"/>
    <cellStyle name="Comma 9 2 3 3 2 4 2" xfId="18027" xr:uid="{D3D46E11-6B67-4533-822B-71BB3E6D098C}"/>
    <cellStyle name="Comma 9 2 3 3 2 5" xfId="12424" xr:uid="{BB96E8B9-1615-4D3A-AF4E-B65B97BF7DD1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3" xfId="15755" xr:uid="{8594C19A-9C03-48DA-B9A8-D91602C0E38A}"/>
    <cellStyle name="Comma 9 2 3 3 3 3" xfId="7341" xr:uid="{77AD198B-EEF0-4939-B5A0-A5CDE4A839FB}"/>
    <cellStyle name="Comma 9 2 3 3 3 3 2" xfId="18569" xr:uid="{79EBFF2F-DA89-4822-81C5-367CE5D23535}"/>
    <cellStyle name="Comma 9 2 3 3 3 4" xfId="12966" xr:uid="{6E98BB92-6BAE-4197-B3D2-C899D051A012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3" xfId="14675" xr:uid="{5C335162-4026-44E5-A93B-2D50C7CCCF5E}"/>
    <cellStyle name="Comma 9 2 3 3 5" xfId="6261" xr:uid="{5D7DAA61-87D0-4289-A97D-6BA67FC73932}"/>
    <cellStyle name="Comma 9 2 3 3 5 2" xfId="17489" xr:uid="{EA0BBD1F-BCC0-4DD0-8E51-D8CBD9ABA6B9}"/>
    <cellStyle name="Comma 9 2 3 3 6" xfId="11886" xr:uid="{84437487-05EC-4D33-8E62-B4266ADE16FD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3" xfId="16026" xr:uid="{0E0BE61B-C718-441B-9A85-C6CCC1448B34}"/>
    <cellStyle name="Comma 9 2 3 4 2 3" xfId="7612" xr:uid="{2854A50D-EA86-4B30-A06A-72652A8A2566}"/>
    <cellStyle name="Comma 9 2 3 4 2 3 2" xfId="18840" xr:uid="{626D4311-13FE-4030-83C5-A121032B3701}"/>
    <cellStyle name="Comma 9 2 3 4 2 4" xfId="13237" xr:uid="{5F60C8A8-8884-40D6-A066-89500681EF31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3" xfId="14946" xr:uid="{BEC91162-26AF-4655-B90A-8C35168025F2}"/>
    <cellStyle name="Comma 9 2 3 4 4" xfId="6532" xr:uid="{8030F02C-DEA3-49AF-8BD0-68510D0FD5DE}"/>
    <cellStyle name="Comma 9 2 3 4 4 2" xfId="17760" xr:uid="{A162CC4B-97AB-497E-AD6B-274779FC3800}"/>
    <cellStyle name="Comma 9 2 3 4 5" xfId="12157" xr:uid="{CB335C79-8769-4891-B2A4-859637631CA3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3" xfId="15488" xr:uid="{8F88F398-9B1C-426B-B2C3-5E1E990FBE27}"/>
    <cellStyle name="Comma 9 2 3 5 3" xfId="7074" xr:uid="{D00DF29C-5711-4172-ADD5-C1794667DDC2}"/>
    <cellStyle name="Comma 9 2 3 5 3 2" xfId="18302" xr:uid="{1FBB7064-923A-4725-BA92-F143C9ABD3AE}"/>
    <cellStyle name="Comma 9 2 3 5 4" xfId="12699" xr:uid="{62C10DE3-3F59-4E25-8DF7-88C1BC22C43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3" xfId="16569" xr:uid="{B101B646-B0EB-4924-AADB-3AB2A9C2CAA9}"/>
    <cellStyle name="Comma 9 2 3 6 3" xfId="8155" xr:uid="{132BA17C-8807-4906-A2C4-8D3E28807EE6}"/>
    <cellStyle name="Comma 9 2 3 6 3 2" xfId="19383" xr:uid="{76B29FB8-F46B-47AF-80FA-D7B6352F361A}"/>
    <cellStyle name="Comma 9 2 3 6 4" xfId="13780" xr:uid="{A106188F-0038-4DB5-B1DD-6A848743391E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3" xfId="14408" xr:uid="{62DF20B4-58A3-4231-AF21-5AC9988DE9F8}"/>
    <cellStyle name="Comma 9 2 3 7 3" xfId="5994" xr:uid="{0F8C209D-CA51-4D86-88F7-B891D035E436}"/>
    <cellStyle name="Comma 9 2 3 7 3 2" xfId="17222" xr:uid="{4712ED4B-FFD6-49C8-8412-16C736BDA647}"/>
    <cellStyle name="Comma 9 2 3 7 4" xfId="11619" xr:uid="{D433374C-DDAC-4623-AA68-C4630A5EFA3B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3" xfId="14132" xr:uid="{4D150A3C-26C2-47FD-8909-A7A5BC15AE0A}"/>
    <cellStyle name="Comma 9 2 3 9" xfId="5719" xr:uid="{8FD991DD-23C6-4B1A-857F-342F3F9BBF6F}"/>
    <cellStyle name="Comma 9 2 3 9 2" xfId="16947" xr:uid="{A3D0295F-B10F-442F-8D3C-8769A582F736}"/>
    <cellStyle name="Comma 9 2 4" xfId="173" xr:uid="{00000000-0005-0000-0000-0000790A0000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3" xfId="16355" xr:uid="{5F7BFB60-5670-48FE-BB1E-237E4613F0AA}"/>
    <cellStyle name="Comma 9 2 4 2 2 2 3" xfId="7941" xr:uid="{9D2531CC-43CD-4088-94E6-66B258EDB198}"/>
    <cellStyle name="Comma 9 2 4 2 2 2 3 2" xfId="19169" xr:uid="{EC7B3386-9FD5-44F7-9598-265287B56B0A}"/>
    <cellStyle name="Comma 9 2 4 2 2 2 4" xfId="13566" xr:uid="{78C464E4-8BDD-4AA5-8A5E-8F08789BC41C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3" xfId="15275" xr:uid="{A3D48582-C5BA-4E1F-B075-B5ECBAF238FA}"/>
    <cellStyle name="Comma 9 2 4 2 2 4" xfId="6861" xr:uid="{C504DA39-467D-4911-924C-0EA6ECF4240A}"/>
    <cellStyle name="Comma 9 2 4 2 2 4 2" xfId="18089" xr:uid="{DAF9E024-2EB7-4405-9200-78BE0BEEB6DA}"/>
    <cellStyle name="Comma 9 2 4 2 2 5" xfId="12486" xr:uid="{63292C27-CC5B-4D61-98D3-F3322AAEF605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3" xfId="15817" xr:uid="{61369CDE-D09B-4CF4-AE6D-17654E628C6C}"/>
    <cellStyle name="Comma 9 2 4 2 3 3" xfId="7403" xr:uid="{4FCBA2F2-7F53-4F00-A856-E3B035112939}"/>
    <cellStyle name="Comma 9 2 4 2 3 3 2" xfId="18631" xr:uid="{C0C697A2-C5AF-4B8C-BE22-3917DCCE54DE}"/>
    <cellStyle name="Comma 9 2 4 2 3 4" xfId="13028" xr:uid="{7FA7714E-8EBA-4110-A1AA-D3B35D81B1A1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3" xfId="14737" xr:uid="{DDC6FD99-5A84-4DCD-9B63-FCAE99764B01}"/>
    <cellStyle name="Comma 9 2 4 2 5" xfId="6323" xr:uid="{7F620489-8689-4153-B056-57131E63F1B8}"/>
    <cellStyle name="Comma 9 2 4 2 5 2" xfId="17551" xr:uid="{2DA13920-3E88-4080-AED9-A95A298DC472}"/>
    <cellStyle name="Comma 9 2 4 2 6" xfId="11948" xr:uid="{AC194D0B-C057-432E-9DE6-C706E6A3C9FD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3" xfId="16088" xr:uid="{112B8EF0-968C-4275-BF9A-1C4957364CF6}"/>
    <cellStyle name="Comma 9 2 4 3 2 3" xfId="7674" xr:uid="{65377217-6F4B-40AD-A3AF-AD539DDD8804}"/>
    <cellStyle name="Comma 9 2 4 3 2 3 2" xfId="18902" xr:uid="{6C7DB037-61E5-4A31-A46E-376BBE988596}"/>
    <cellStyle name="Comma 9 2 4 3 2 4" xfId="13299" xr:uid="{CBA4542E-4609-45AE-A007-D9EF1652C956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3" xfId="15008" xr:uid="{2C68D641-6AF5-4033-AD66-5FB9C312D5E7}"/>
    <cellStyle name="Comma 9 2 4 3 4" xfId="6594" xr:uid="{52D848F9-E479-4C09-9759-070FF710F6FF}"/>
    <cellStyle name="Comma 9 2 4 3 4 2" xfId="17822" xr:uid="{35FEF4CB-6FF8-4E48-8D25-0B957BFF8C90}"/>
    <cellStyle name="Comma 9 2 4 3 5" xfId="12219" xr:uid="{B9820733-7047-44EF-AFE1-E1BDBA01BA7C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3" xfId="15550" xr:uid="{8AF74352-9E53-4F60-92BE-7E906E06916C}"/>
    <cellStyle name="Comma 9 2 4 4 3" xfId="7136" xr:uid="{EBA0C968-DA20-4F93-A238-D5AA866D538A}"/>
    <cellStyle name="Comma 9 2 4 4 3 2" xfId="18364" xr:uid="{9653F487-E86B-4F2C-8A36-F832CCEB29C1}"/>
    <cellStyle name="Comma 9 2 4 4 4" xfId="12761" xr:uid="{93D8BE40-DDD8-4C19-8CB0-C99E1F3E1988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3" xfId="16631" xr:uid="{7269C626-8D39-4A97-A756-46AC456E0BCE}"/>
    <cellStyle name="Comma 9 2 4 5 3" xfId="8217" xr:uid="{1B5FDBC9-418C-4715-9F2B-ED132B7F557B}"/>
    <cellStyle name="Comma 9 2 4 5 3 2" xfId="19445" xr:uid="{90EF69E8-80AE-472D-994C-E8210E6437CC}"/>
    <cellStyle name="Comma 9 2 4 5 4" xfId="13842" xr:uid="{F08329D9-12AC-4F09-B4AB-1B8B9F924466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3" xfId="14470" xr:uid="{72DC2C55-2B38-4372-AF02-F7EB996FB655}"/>
    <cellStyle name="Comma 9 2 4 6 3" xfId="6056" xr:uid="{D5877FAE-B7BE-4D24-84EB-2F65F8C84F6F}"/>
    <cellStyle name="Comma 9 2 4 6 3 2" xfId="17284" xr:uid="{8C0F487D-5EE5-4ECD-9B2C-010D3D6070A1}"/>
    <cellStyle name="Comma 9 2 4 6 4" xfId="11681" xr:uid="{C7C53B30-974B-44B3-9345-493924D704DA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3" xfId="14194" xr:uid="{42EAEA40-01C7-4A87-A91E-4A0A2DEDEE4C}"/>
    <cellStyle name="Comma 9 2 4 8" xfId="5781" xr:uid="{C5D84D89-4758-4D62-8EAC-40769EF180B6}"/>
    <cellStyle name="Comma 9 2 4 8 2" xfId="17009" xr:uid="{A3B6940F-6BB4-458D-A22A-34446772B7EC}"/>
    <cellStyle name="Comma 9 2 4 9" xfId="11405" xr:uid="{EF710786-74A7-446D-A085-1748177E5DF5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3" xfId="16234" xr:uid="{2E49D2DD-6E2F-49A1-9420-00FE7AE781AF}"/>
    <cellStyle name="Comma 9 2 5 2 2 3" xfId="7820" xr:uid="{B0389E07-6BEC-4EC5-8034-8526C045DF33}"/>
    <cellStyle name="Comma 9 2 5 2 2 3 2" xfId="19048" xr:uid="{D0DE8CCF-00BF-46D1-9242-090A4D185DA3}"/>
    <cellStyle name="Comma 9 2 5 2 2 4" xfId="13445" xr:uid="{5A9F6A03-5D31-4E14-B4FD-D4B0E146B44C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3" xfId="15154" xr:uid="{4F79B152-14B9-4B3C-8ACC-59DDE0052693}"/>
    <cellStyle name="Comma 9 2 5 2 4" xfId="6740" xr:uid="{9FF1BFF5-D8E7-4716-8C2B-24E30CBC35F7}"/>
    <cellStyle name="Comma 9 2 5 2 4 2" xfId="17968" xr:uid="{22396876-E3D2-4285-9C0A-0E39242FF061}"/>
    <cellStyle name="Comma 9 2 5 2 5" xfId="12365" xr:uid="{07B6253C-E4F6-4F25-96BF-EB045CC1BEE7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3" xfId="15696" xr:uid="{D6A49BF1-10B3-4F54-A555-F65AC2085BEA}"/>
    <cellStyle name="Comma 9 2 5 3 3" xfId="7282" xr:uid="{799CAD24-11F9-4A50-AEDA-C981BD7D7E84}"/>
    <cellStyle name="Comma 9 2 5 3 3 2" xfId="18510" xr:uid="{19F7A504-3CD5-42A2-952A-0B99DB885C8D}"/>
    <cellStyle name="Comma 9 2 5 3 4" xfId="12907" xr:uid="{E0007E71-8020-4CF0-8FDC-7EF8CD4B4007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3" xfId="14616" xr:uid="{2D292F31-F7CA-4DAD-B7C3-3D2B108B6C4A}"/>
    <cellStyle name="Comma 9 2 5 5" xfId="6202" xr:uid="{ADA9ABF1-6FCA-4219-8516-31147B9B3AB3}"/>
    <cellStyle name="Comma 9 2 5 5 2" xfId="17430" xr:uid="{EA9E6B15-B803-481E-AE49-9D882FCD45A3}"/>
    <cellStyle name="Comma 9 2 5 6" xfId="11827" xr:uid="{182303FF-C7BC-4EF5-97EE-72BB2F279481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3" xfId="15967" xr:uid="{03EFE7E0-0872-44D0-9FF4-2DF670E7BFED}"/>
    <cellStyle name="Comma 9 2 6 2 3" xfId="7553" xr:uid="{3C518150-3EFA-462D-B503-643A4AF78FA6}"/>
    <cellStyle name="Comma 9 2 6 2 3 2" xfId="18781" xr:uid="{E26BC805-0356-44ED-8E55-E9434ED2879B}"/>
    <cellStyle name="Comma 9 2 6 2 4" xfId="13178" xr:uid="{D3B8F60A-F66E-4C33-9198-726A8F8F70CD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3" xfId="14887" xr:uid="{36FE19B8-98F6-428B-AF8C-B0C7457F0770}"/>
    <cellStyle name="Comma 9 2 6 4" xfId="6473" xr:uid="{B3696A75-CE3A-41D8-9F96-11D014C8D32D}"/>
    <cellStyle name="Comma 9 2 6 4 2" xfId="17701" xr:uid="{9335B7C0-1D45-4EC3-BCD4-9CA0907A6DCC}"/>
    <cellStyle name="Comma 9 2 6 5" xfId="12098" xr:uid="{5155943E-2AC4-4991-926E-3AAAEE0D6B5D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3" xfId="15429" xr:uid="{D1F09008-90B3-4AAE-9529-2BAD959CB415}"/>
    <cellStyle name="Comma 9 2 7 3" xfId="7015" xr:uid="{3D40A907-5039-416A-84A1-21024D647222}"/>
    <cellStyle name="Comma 9 2 7 3 2" xfId="18243" xr:uid="{463A1F5A-E74C-44C0-9A49-3A232DA15673}"/>
    <cellStyle name="Comma 9 2 7 4" xfId="12640" xr:uid="{9CBD436A-BB23-4199-B339-1DFDBBBB0412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3" xfId="16510" xr:uid="{C9FE9720-57B3-4FA2-8E0D-8D42BFB8DF99}"/>
    <cellStyle name="Comma 9 2 8 3" xfId="8096" xr:uid="{699A6E77-4214-4293-8B5D-F3355D1CA0A3}"/>
    <cellStyle name="Comma 9 2 8 3 2" xfId="19324" xr:uid="{574B5948-8C3A-4079-BFBD-E36A8F72FA89}"/>
    <cellStyle name="Comma 9 2 8 4" xfId="13721" xr:uid="{6FB59EC8-0F34-4A8F-9D8E-26497D2B0117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3" xfId="14349" xr:uid="{7EDB5281-965B-48DC-A63E-801D6191B790}"/>
    <cellStyle name="Comma 9 2 9 3" xfId="5935" xr:uid="{2344914B-05C8-49E6-BD1E-477BCCC6AAF9}"/>
    <cellStyle name="Comma 9 2 9 3 2" xfId="17163" xr:uid="{BF0FC65F-9C76-49C8-8608-1F3758F79757}"/>
    <cellStyle name="Comma 9 2 9 4" xfId="11560" xr:uid="{FE88D542-9459-49BA-8E01-84264F1CD954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1" xfId="11298" xr:uid="{CF244FE3-4F73-439B-9A2F-8AECBCC697C3}"/>
    <cellStyle name="Comma 9 3 2" xfId="128" xr:uid="{00000000-0005-0000-0000-00008D0A0000}"/>
    <cellStyle name="Comma 9 3 2 10" xfId="11360" xr:uid="{52CDE301-1A0E-4079-AFE9-C203F529101C}"/>
    <cellStyle name="Comma 9 3 2 2" xfId="254" xr:uid="{00000000-0005-0000-0000-00008E0A0000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3" xfId="16436" xr:uid="{7F24735B-6BB1-4C0D-971C-402A8C0FA6D0}"/>
    <cellStyle name="Comma 9 3 2 2 2 2 2 3" xfId="8022" xr:uid="{02A1C742-8FAF-45DC-8A54-0EED9EE3C530}"/>
    <cellStyle name="Comma 9 3 2 2 2 2 2 3 2" xfId="19250" xr:uid="{B68B40D6-A9BF-47EA-9EA5-580B3C723AB3}"/>
    <cellStyle name="Comma 9 3 2 2 2 2 2 4" xfId="13647" xr:uid="{BF156AFA-FCC4-408B-A9F4-CC2C7F9D756A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3" xfId="15356" xr:uid="{AEFBF2A3-4896-4EBA-A88A-75595E297033}"/>
    <cellStyle name="Comma 9 3 2 2 2 2 4" xfId="6942" xr:uid="{7DDE20C5-239A-401A-A9ED-DD6764098CD3}"/>
    <cellStyle name="Comma 9 3 2 2 2 2 4 2" xfId="18170" xr:uid="{AA6E4336-6786-49E1-B3FC-7780DEB34627}"/>
    <cellStyle name="Comma 9 3 2 2 2 2 5" xfId="12567" xr:uid="{93730B34-003A-46FC-894D-25C980015CF1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3" xfId="15898" xr:uid="{02D04BFD-FECB-443E-8861-A9065769836E}"/>
    <cellStyle name="Comma 9 3 2 2 2 3 3" xfId="7484" xr:uid="{7EA986E5-61FD-414C-9981-F2C510C9DDA5}"/>
    <cellStyle name="Comma 9 3 2 2 2 3 3 2" xfId="18712" xr:uid="{5893395A-7607-4A96-AD6A-D868AC6AD115}"/>
    <cellStyle name="Comma 9 3 2 2 2 3 4" xfId="13109" xr:uid="{424AF21F-22D3-42FC-8484-303228EE72D7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3" xfId="14818" xr:uid="{2AB664E7-16EF-4074-84B0-A8E65F8663E5}"/>
    <cellStyle name="Comma 9 3 2 2 2 5" xfId="6404" xr:uid="{4F0EB1A7-C5AC-4A0A-AF90-E5E03DBA0CCE}"/>
    <cellStyle name="Comma 9 3 2 2 2 5 2" xfId="17632" xr:uid="{693A21B0-5A35-4270-8146-16DE1B0F4823}"/>
    <cellStyle name="Comma 9 3 2 2 2 6" xfId="12029" xr:uid="{2F96E2C5-0E48-49D5-A6E3-7002425A8787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3" xfId="16169" xr:uid="{185FFDBB-6E19-43DB-B96A-45B4E8BF9B37}"/>
    <cellStyle name="Comma 9 3 2 2 3 2 3" xfId="7755" xr:uid="{6C91C01F-800A-4957-9242-B5CB6AA934DA}"/>
    <cellStyle name="Comma 9 3 2 2 3 2 3 2" xfId="18983" xr:uid="{C06ACC86-0B06-4AC9-9644-FAD2806E8A33}"/>
    <cellStyle name="Comma 9 3 2 2 3 2 4" xfId="13380" xr:uid="{AFD1B863-AD7F-44F6-9904-6E8282890013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3" xfId="15089" xr:uid="{16CE55D7-1E6B-4C53-8EAF-4A58CBD9CA8F}"/>
    <cellStyle name="Comma 9 3 2 2 3 4" xfId="6675" xr:uid="{7697E1BB-B184-411C-BFDE-14EF7A595BC4}"/>
    <cellStyle name="Comma 9 3 2 2 3 4 2" xfId="17903" xr:uid="{8AEE016C-F41A-45B1-A472-D3EA7EB69EFA}"/>
    <cellStyle name="Comma 9 3 2 2 3 5" xfId="12300" xr:uid="{1F57AB90-350E-4B70-B62C-3EE2A59FF796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3" xfId="15631" xr:uid="{D640FD01-7F6D-4420-BC76-241A9309E06F}"/>
    <cellStyle name="Comma 9 3 2 2 4 3" xfId="7217" xr:uid="{104A4A67-BE0B-42F6-BA30-0DEB1F779890}"/>
    <cellStyle name="Comma 9 3 2 2 4 3 2" xfId="18445" xr:uid="{CFE8C11F-E9D2-470D-A425-561F260E077E}"/>
    <cellStyle name="Comma 9 3 2 2 4 4" xfId="12842" xr:uid="{FEB109B5-5D35-465B-9DA8-A0A6A61A48B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3" xfId="16712" xr:uid="{2594A31D-259C-4BAC-8C21-D998783C2E58}"/>
    <cellStyle name="Comma 9 3 2 2 5 3" xfId="8298" xr:uid="{35193331-269F-4D92-ABD3-C3DEA5A9C662}"/>
    <cellStyle name="Comma 9 3 2 2 5 3 2" xfId="19526" xr:uid="{EB7820A8-878E-4547-B9D0-E1511A77201C}"/>
    <cellStyle name="Comma 9 3 2 2 5 4" xfId="13923" xr:uid="{8EE6FD40-378C-4622-8319-985DB100027E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3" xfId="14551" xr:uid="{D58AFCB7-86CA-4F1B-AEFE-6E46A4AA95B8}"/>
    <cellStyle name="Comma 9 3 2 2 6 3" xfId="6137" xr:uid="{83BB79FA-E956-4084-A6E9-3CADEA625DD8}"/>
    <cellStyle name="Comma 9 3 2 2 6 3 2" xfId="17365" xr:uid="{DBEA8F2C-F844-4374-AD5D-B9F847B699CC}"/>
    <cellStyle name="Comma 9 3 2 2 6 4" xfId="11762" xr:uid="{F8524CF4-A3EE-443A-8562-F7BA4166177E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3" xfId="14275" xr:uid="{9904CC3D-8CA8-4C6A-9EB6-3B6BF3B63B5F}"/>
    <cellStyle name="Comma 9 3 2 2 8" xfId="5862" xr:uid="{01CF2C39-F6F3-4A04-8CA0-F3FA56C9D41E}"/>
    <cellStyle name="Comma 9 3 2 2 8 2" xfId="17090" xr:uid="{5DAF2A5A-B45D-4336-A824-F4EE36455663}"/>
    <cellStyle name="Comma 9 3 2 2 9" xfId="11486" xr:uid="{E569DDC7-E78B-4BC8-9CA5-F460178EA89B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3" xfId="16310" xr:uid="{343DF2AD-B098-4EA3-8FD9-B35F355275CC}"/>
    <cellStyle name="Comma 9 3 2 3 2 2 3" xfId="7896" xr:uid="{F17AFBE8-C80E-4224-83EC-B9AB4AB0DF0C}"/>
    <cellStyle name="Comma 9 3 2 3 2 2 3 2" xfId="19124" xr:uid="{B5A1D043-B0C4-4CE4-A9A4-01D2BC19BA10}"/>
    <cellStyle name="Comma 9 3 2 3 2 2 4" xfId="13521" xr:uid="{F560582C-2570-41F2-AED1-406F0BF733E6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3" xfId="15230" xr:uid="{390355B8-057D-469D-B1E6-8DB7B1C68D4E}"/>
    <cellStyle name="Comma 9 3 2 3 2 4" xfId="6816" xr:uid="{976CD6E6-515C-4F77-B27C-05114D0FB770}"/>
    <cellStyle name="Comma 9 3 2 3 2 4 2" xfId="18044" xr:uid="{682D22CA-B7F5-472B-AC33-8F79F6D5BB14}"/>
    <cellStyle name="Comma 9 3 2 3 2 5" xfId="12441" xr:uid="{F50CC988-A04F-4FB4-AAEF-452D1F318E91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3" xfId="15772" xr:uid="{E0A7B28B-2F02-484B-9F90-C287C5F4F936}"/>
    <cellStyle name="Comma 9 3 2 3 3 3" xfId="7358" xr:uid="{AFE67DF9-86E5-4A59-8D70-4BAEE345643E}"/>
    <cellStyle name="Comma 9 3 2 3 3 3 2" xfId="18586" xr:uid="{CA7533E9-101E-4026-808C-5F6A90E42F2B}"/>
    <cellStyle name="Comma 9 3 2 3 3 4" xfId="12983" xr:uid="{426C372E-18AC-427F-9176-1BDB83395514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3" xfId="14692" xr:uid="{733EBCCF-0ADD-4DA1-8E80-77AAAC8BFD27}"/>
    <cellStyle name="Comma 9 3 2 3 5" xfId="6278" xr:uid="{C9614258-7DBA-459E-A240-69415F7410E3}"/>
    <cellStyle name="Comma 9 3 2 3 5 2" xfId="17506" xr:uid="{868C0317-F52A-4EB2-9B8B-7CE6392CB387}"/>
    <cellStyle name="Comma 9 3 2 3 6" xfId="11903" xr:uid="{82ECCA30-7BAB-4336-941A-ED5CBAB1D11B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3" xfId="16043" xr:uid="{8ECC5D25-3B76-4602-8C12-793EDF3D00FC}"/>
    <cellStyle name="Comma 9 3 2 4 2 3" xfId="7629" xr:uid="{CE04FCBD-7B0A-456B-86C6-667F8CF71E5C}"/>
    <cellStyle name="Comma 9 3 2 4 2 3 2" xfId="18857" xr:uid="{A45B8F92-409A-4E40-AFE2-6FC65B9D6FA5}"/>
    <cellStyle name="Comma 9 3 2 4 2 4" xfId="13254" xr:uid="{C7CB41D3-8EEA-4ADD-932A-1DE9AF2D7088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3" xfId="14963" xr:uid="{22E66E67-69A4-456E-9DBD-F45AC4F2A388}"/>
    <cellStyle name="Comma 9 3 2 4 4" xfId="6549" xr:uid="{4C8E34C3-793D-452C-853B-BE62AEF1138C}"/>
    <cellStyle name="Comma 9 3 2 4 4 2" xfId="17777" xr:uid="{BEAE225C-E07C-44CE-9A87-2D03A8C18807}"/>
    <cellStyle name="Comma 9 3 2 4 5" xfId="12174" xr:uid="{F2E79B29-6951-4147-87BE-62F92EFA6BE7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3" xfId="15505" xr:uid="{70129232-3280-4D19-8AD3-97656C8EE701}"/>
    <cellStyle name="Comma 9 3 2 5 3" xfId="7091" xr:uid="{20FEBF7A-8DCA-411C-B176-9E50B5C274AF}"/>
    <cellStyle name="Comma 9 3 2 5 3 2" xfId="18319" xr:uid="{577229CF-94F1-4578-92FA-C465021BDECA}"/>
    <cellStyle name="Comma 9 3 2 5 4" xfId="12716" xr:uid="{BC962A59-96DE-4CCE-8AC7-466B254512B6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3" xfId="16586" xr:uid="{472ED64F-83B8-44C6-BC4C-E87CDFF9BF83}"/>
    <cellStyle name="Comma 9 3 2 6 3" xfId="8172" xr:uid="{DB78CEE9-3DE4-4A32-94AA-8C654801B6AE}"/>
    <cellStyle name="Comma 9 3 2 6 3 2" xfId="19400" xr:uid="{E2D7FC7C-B3EB-4556-8624-ACA03EC2F26A}"/>
    <cellStyle name="Comma 9 3 2 6 4" xfId="13797" xr:uid="{C8C5A282-A432-4255-9DA8-BB65DEE06239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3" xfId="14425" xr:uid="{43BB609E-55EE-4D22-94DA-DFE87978FBAF}"/>
    <cellStyle name="Comma 9 3 2 7 3" xfId="6011" xr:uid="{C628E3E4-52DC-4E1D-A5BB-B7D107033388}"/>
    <cellStyle name="Comma 9 3 2 7 3 2" xfId="17239" xr:uid="{81EBCA66-0947-493E-A602-26FCBCDDBEAB}"/>
    <cellStyle name="Comma 9 3 2 7 4" xfId="11636" xr:uid="{FEA0440A-1DE4-47DC-8522-9A82AC924F9F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3" xfId="14149" xr:uid="{D51D2C31-1793-4A88-B612-5E8AC71D83DF}"/>
    <cellStyle name="Comma 9 3 2 9" xfId="5736" xr:uid="{C7EFC267-7A2D-4D38-9D88-356F40AA536B}"/>
    <cellStyle name="Comma 9 3 2 9 2" xfId="16964" xr:uid="{92EF2FAE-0F49-4436-9453-5C598A73A1CB}"/>
    <cellStyle name="Comma 9 3 3" xfId="190" xr:uid="{00000000-0005-0000-0000-0000A10A0000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3" xfId="16372" xr:uid="{E1393D8B-F0FB-4CC1-9FFD-B68E1253792E}"/>
    <cellStyle name="Comma 9 3 3 2 2 2 3" xfId="7958" xr:uid="{358E3AB9-D644-4BF4-973B-98A7B8074B65}"/>
    <cellStyle name="Comma 9 3 3 2 2 2 3 2" xfId="19186" xr:uid="{A0B83A2A-7D00-4D83-BB84-8B57C7D3FCBF}"/>
    <cellStyle name="Comma 9 3 3 2 2 2 4" xfId="13583" xr:uid="{832000A5-D2D8-450E-9EB0-97252D297A25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3" xfId="15292" xr:uid="{42A5D260-85FA-49C2-BE96-6853D3D45BFC}"/>
    <cellStyle name="Comma 9 3 3 2 2 4" xfId="6878" xr:uid="{74036D52-6ED1-49E5-9D8B-5D19C54EFD68}"/>
    <cellStyle name="Comma 9 3 3 2 2 4 2" xfId="18106" xr:uid="{C11C394F-394D-4B3C-A565-F687726C5A09}"/>
    <cellStyle name="Comma 9 3 3 2 2 5" xfId="12503" xr:uid="{A0FA01B6-D4E8-4992-B749-90106D20D826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3" xfId="15834" xr:uid="{86A6693D-A8D7-4643-A485-F24598F105D8}"/>
    <cellStyle name="Comma 9 3 3 2 3 3" xfId="7420" xr:uid="{78DF6CBB-199B-422E-A584-2EF29F716B56}"/>
    <cellStyle name="Comma 9 3 3 2 3 3 2" xfId="18648" xr:uid="{73E18D31-8842-4484-A65F-724D4F94A3E1}"/>
    <cellStyle name="Comma 9 3 3 2 3 4" xfId="13045" xr:uid="{E4C4AD76-D237-4606-93C7-5D98321F2DC1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3" xfId="14754" xr:uid="{3EBA892F-8BE6-4298-8C63-2B0D8688BBA9}"/>
    <cellStyle name="Comma 9 3 3 2 5" xfId="6340" xr:uid="{8854642A-C202-4E22-A1B6-D2D3B4B387B0}"/>
    <cellStyle name="Comma 9 3 3 2 5 2" xfId="17568" xr:uid="{3A1A3264-FE3B-4415-B5A9-D462278A8FA5}"/>
    <cellStyle name="Comma 9 3 3 2 6" xfId="11965" xr:uid="{F894B248-C00B-406A-8791-987640472FE4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3" xfId="16105" xr:uid="{146DF491-099C-4474-BAA5-83DFF642FC74}"/>
    <cellStyle name="Comma 9 3 3 3 2 3" xfId="7691" xr:uid="{05DBDE4A-DC1A-4871-91AF-D3D8FD83E831}"/>
    <cellStyle name="Comma 9 3 3 3 2 3 2" xfId="18919" xr:uid="{7A955F4B-A85D-43DA-91A1-A6EDB40ADCCD}"/>
    <cellStyle name="Comma 9 3 3 3 2 4" xfId="13316" xr:uid="{7A47445F-059E-4692-9F5E-7DC755B943B5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3" xfId="15025" xr:uid="{462C9A66-966B-4BD2-96C8-41FC976D89D8}"/>
    <cellStyle name="Comma 9 3 3 3 4" xfId="6611" xr:uid="{88293320-AED5-49FC-813B-2ACA1E317098}"/>
    <cellStyle name="Comma 9 3 3 3 4 2" xfId="17839" xr:uid="{FC50977A-16F5-48C4-9371-B9269B9E8D86}"/>
    <cellStyle name="Comma 9 3 3 3 5" xfId="12236" xr:uid="{83F1E677-3511-45CF-9737-BAA6F3BB6D01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3" xfId="15567" xr:uid="{D00D3E5F-4B27-476C-8B37-636CBACC8799}"/>
    <cellStyle name="Comma 9 3 3 4 3" xfId="7153" xr:uid="{D1F989DD-9141-4B74-99C0-2E9F375B2386}"/>
    <cellStyle name="Comma 9 3 3 4 3 2" xfId="18381" xr:uid="{06DA9950-460F-49D2-937B-39BEAB161BD9}"/>
    <cellStyle name="Comma 9 3 3 4 4" xfId="12778" xr:uid="{1F1C3572-D9F2-4743-BD0C-31D7B7305D56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3" xfId="16648" xr:uid="{69A3B526-A72E-404E-A9F1-8AA0BC544BB3}"/>
    <cellStyle name="Comma 9 3 3 5 3" xfId="8234" xr:uid="{EFADD28E-3F1C-41D5-B36C-6534352EAE53}"/>
    <cellStyle name="Comma 9 3 3 5 3 2" xfId="19462" xr:uid="{D86C6CA1-62AF-4196-BB64-E2E8BCA63923}"/>
    <cellStyle name="Comma 9 3 3 5 4" xfId="13859" xr:uid="{1E6C7802-3CF6-4862-922D-523E95825A16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3" xfId="14487" xr:uid="{65E06AEC-2099-47F6-A905-7F4380F81313}"/>
    <cellStyle name="Comma 9 3 3 6 3" xfId="6073" xr:uid="{9C5515C6-BF87-4C51-B109-CC13335785AE}"/>
    <cellStyle name="Comma 9 3 3 6 3 2" xfId="17301" xr:uid="{4A9A7B59-3692-4EAD-BD84-C5EFB1A59DFB}"/>
    <cellStyle name="Comma 9 3 3 6 4" xfId="11698" xr:uid="{E594EC6C-5676-469B-B152-1B21112FE247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3" xfId="14211" xr:uid="{DA9A9903-748D-410D-998A-E5EE48502CA6}"/>
    <cellStyle name="Comma 9 3 3 8" xfId="5798" xr:uid="{BD725496-3EEB-440F-B1B8-B936D9F2DDBC}"/>
    <cellStyle name="Comma 9 3 3 8 2" xfId="17026" xr:uid="{9CDF97BE-9823-46F1-9A2B-3BE5E6F703D4}"/>
    <cellStyle name="Comma 9 3 3 9" xfId="11422" xr:uid="{DFA7A6EA-B521-4868-85F9-5ED5BC4256AA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3" xfId="16248" xr:uid="{8DA2C277-26D3-4FAC-B2F5-DD2B9D2CF97B}"/>
    <cellStyle name="Comma 9 3 4 2 2 3" xfId="7834" xr:uid="{5BBC64FC-C184-4C24-A6E0-406E00F62E30}"/>
    <cellStyle name="Comma 9 3 4 2 2 3 2" xfId="19062" xr:uid="{03455CDE-98B8-43C7-A72E-75B990049DCA}"/>
    <cellStyle name="Comma 9 3 4 2 2 4" xfId="13459" xr:uid="{F865A686-B3B4-4320-B8FC-D9AA632AB531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3" xfId="15168" xr:uid="{E76E0575-C6AD-4CD9-8378-613174F92F02}"/>
    <cellStyle name="Comma 9 3 4 2 4" xfId="6754" xr:uid="{068EAD24-A023-451A-8109-AE6CC282D02F}"/>
    <cellStyle name="Comma 9 3 4 2 4 2" xfId="17982" xr:uid="{20559BB0-366B-45B3-A1F1-342CC4922C4A}"/>
    <cellStyle name="Comma 9 3 4 2 5" xfId="12379" xr:uid="{95400977-7E77-44B1-B06C-8F75145DD641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3" xfId="15710" xr:uid="{89C2CB24-7589-4C0F-BAD5-A0CDEE4F50E1}"/>
    <cellStyle name="Comma 9 3 4 3 3" xfId="7296" xr:uid="{ADCFA0F3-5266-4A0B-824F-F1D9848AFD16}"/>
    <cellStyle name="Comma 9 3 4 3 3 2" xfId="18524" xr:uid="{7B697B17-872C-4514-AA43-36C7951629D7}"/>
    <cellStyle name="Comma 9 3 4 3 4" xfId="12921" xr:uid="{B26225C4-B4DA-4101-B439-6916729D81DC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3" xfId="14630" xr:uid="{17EA11F7-CE24-4E84-AA6B-A953B5AB35FE}"/>
    <cellStyle name="Comma 9 3 4 5" xfId="6216" xr:uid="{3C4B91E9-599D-42BC-8EC3-3184032D323A}"/>
    <cellStyle name="Comma 9 3 4 5 2" xfId="17444" xr:uid="{60C0C692-553E-427C-AA00-0004DF545E88}"/>
    <cellStyle name="Comma 9 3 4 6" xfId="11841" xr:uid="{C317B8EC-9BAF-4DE3-8A87-0ACB1F1B1D76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3" xfId="15981" xr:uid="{E2BFADFA-F0D0-4A5D-A818-9F84A90DF2A5}"/>
    <cellStyle name="Comma 9 3 5 2 3" xfId="7567" xr:uid="{A02F91C8-2423-4BBF-9413-CB9127086035}"/>
    <cellStyle name="Comma 9 3 5 2 3 2" xfId="18795" xr:uid="{4BB45ECF-4396-4FFD-B85B-B90CA9E50819}"/>
    <cellStyle name="Comma 9 3 5 2 4" xfId="13192" xr:uid="{F3A06B2B-B15C-48A1-AE2E-AA4D9DDB3F13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3" xfId="14901" xr:uid="{74176DA2-742C-45D1-BEF2-194CD7F0EAAB}"/>
    <cellStyle name="Comma 9 3 5 4" xfId="6487" xr:uid="{14949D57-AC1A-411F-832D-F0378B732153}"/>
    <cellStyle name="Comma 9 3 5 4 2" xfId="17715" xr:uid="{E0807A06-89A0-4BAE-AC3A-682EC079C79B}"/>
    <cellStyle name="Comma 9 3 5 5" xfId="12112" xr:uid="{4F7FA171-4D90-4FA5-9F87-972E6A9E0E31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3" xfId="15443" xr:uid="{8B5E71F6-00F0-4FCD-9F32-BC1DB65237A6}"/>
    <cellStyle name="Comma 9 3 6 3" xfId="7029" xr:uid="{B90440E2-6508-4CB5-BC62-B7B7E46FD238}"/>
    <cellStyle name="Comma 9 3 6 3 2" xfId="18257" xr:uid="{D96C4AAD-B792-4EE5-AC55-0701CCB4182D}"/>
    <cellStyle name="Comma 9 3 6 4" xfId="12654" xr:uid="{95BF9B35-EAF3-4147-A39F-DF518CF1C7C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3" xfId="16524" xr:uid="{38DDB55C-4BAE-4C46-87C0-2FECBB9AC98F}"/>
    <cellStyle name="Comma 9 3 7 3" xfId="8110" xr:uid="{E5E6788F-B8A8-42E3-BAD8-FBB575C0C3DC}"/>
    <cellStyle name="Comma 9 3 7 3 2" xfId="19338" xr:uid="{1CD0BF92-1B15-4146-9AB6-103E3667B5C7}"/>
    <cellStyle name="Comma 9 3 7 4" xfId="13735" xr:uid="{5E296B69-5BBA-471E-9B48-E7C8B3FAB646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3" xfId="14363" xr:uid="{14AB3A55-3E49-4A22-A131-74FB68210F39}"/>
    <cellStyle name="Comma 9 3 8 3" xfId="5949" xr:uid="{1CCA1432-7A99-47D3-B056-08A1C8C7DD9B}"/>
    <cellStyle name="Comma 9 3 8 3 2" xfId="17177" xr:uid="{B4297E7F-AD0B-4B90-9697-F931FC7165F9}"/>
    <cellStyle name="Comma 9 3 8 4" xfId="11574" xr:uid="{710DE020-AF8F-463A-B681-A669430EE71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3" xfId="14087" xr:uid="{106C5018-DF7E-436D-A25F-97653E0FE5D8}"/>
    <cellStyle name="Comma 9 4" xfId="96" xr:uid="{00000000-0005-0000-0000-0000B40A0000}"/>
    <cellStyle name="Comma 9 4 10" xfId="11328" xr:uid="{A232AB95-40AE-4160-A317-C11327AAA6B4}"/>
    <cellStyle name="Comma 9 4 2" xfId="222" xr:uid="{00000000-0005-0000-0000-0000B50A0000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3" xfId="16404" xr:uid="{48D0108D-886D-47DA-AD92-34D93D5BEAE8}"/>
    <cellStyle name="Comma 9 4 2 2 2 2 3" xfId="7990" xr:uid="{14651518-9758-4138-AB3F-E065894E6A7B}"/>
    <cellStyle name="Comma 9 4 2 2 2 2 3 2" xfId="19218" xr:uid="{6A4CC5C2-85FB-4B42-B407-692D4E245412}"/>
    <cellStyle name="Comma 9 4 2 2 2 2 4" xfId="13615" xr:uid="{479D8EC2-104E-407A-BB3F-804CA0FFA928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3" xfId="15324" xr:uid="{E85BC38A-506E-425B-A7B8-0E146D9ED21D}"/>
    <cellStyle name="Comma 9 4 2 2 2 4" xfId="6910" xr:uid="{5B853722-A2AA-4A88-84F5-FCC207B5310A}"/>
    <cellStyle name="Comma 9 4 2 2 2 4 2" xfId="18138" xr:uid="{41A0570A-C2F2-4B82-B230-C88C9B1E629E}"/>
    <cellStyle name="Comma 9 4 2 2 2 5" xfId="12535" xr:uid="{F39C3B76-73E9-4678-9B22-88875C95EFE9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3" xfId="15866" xr:uid="{08489D7C-3483-4EFB-90B8-8EC1D1D822B9}"/>
    <cellStyle name="Comma 9 4 2 2 3 3" xfId="7452" xr:uid="{79A91F00-A617-4C3D-AF3B-8EC6053FC353}"/>
    <cellStyle name="Comma 9 4 2 2 3 3 2" xfId="18680" xr:uid="{444A8637-CB66-4C40-AB1E-CCD36471C0B3}"/>
    <cellStyle name="Comma 9 4 2 2 3 4" xfId="13077" xr:uid="{79D392C7-9E40-4281-87BC-4BCBAC2E8AFC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3" xfId="14786" xr:uid="{634FFB1C-AD0E-4514-8491-94126A8DECCA}"/>
    <cellStyle name="Comma 9 4 2 2 5" xfId="6372" xr:uid="{64478DAD-9746-4FBB-888D-7BA3D70FAB84}"/>
    <cellStyle name="Comma 9 4 2 2 5 2" xfId="17600" xr:uid="{2481D81B-0AD7-485D-9465-348A1ECC3C52}"/>
    <cellStyle name="Comma 9 4 2 2 6" xfId="11997" xr:uid="{BF530127-FD0C-4865-B248-E84BC0C1E582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3" xfId="16137" xr:uid="{0774154F-D674-4D56-9352-3E2D1923A049}"/>
    <cellStyle name="Comma 9 4 2 3 2 3" xfId="7723" xr:uid="{2D37029D-CC2B-4216-82E7-1EF225B5CC8E}"/>
    <cellStyle name="Comma 9 4 2 3 2 3 2" xfId="18951" xr:uid="{3E6CF359-C4C9-4981-B7BF-5F04AB8D40C8}"/>
    <cellStyle name="Comma 9 4 2 3 2 4" xfId="13348" xr:uid="{79EDE17B-276C-466D-82FD-339F05244066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3" xfId="15057" xr:uid="{4A1764C1-3508-40BF-A8C4-FA37298E8A6C}"/>
    <cellStyle name="Comma 9 4 2 3 4" xfId="6643" xr:uid="{5D9981C7-93E5-4BD0-92ED-183207172730}"/>
    <cellStyle name="Comma 9 4 2 3 4 2" xfId="17871" xr:uid="{3059DA51-612B-43DE-AE5F-5051FFD43F07}"/>
    <cellStyle name="Comma 9 4 2 3 5" xfId="12268" xr:uid="{077D5829-064F-4AA3-907A-D2CE6D7FA590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3" xfId="15599" xr:uid="{6B905AC2-5F14-4666-A585-9A18ED835628}"/>
    <cellStyle name="Comma 9 4 2 4 3" xfId="7185" xr:uid="{87AA9977-36C7-4800-A733-12D252E3FD65}"/>
    <cellStyle name="Comma 9 4 2 4 3 2" xfId="18413" xr:uid="{A8CFE60C-F140-4983-8447-82C6F11F135F}"/>
    <cellStyle name="Comma 9 4 2 4 4" xfId="12810" xr:uid="{2EFC30CB-4844-40EE-B4D2-F704EB0F30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3" xfId="16680" xr:uid="{D29EB707-DF7D-48DB-96F4-554C355703E4}"/>
    <cellStyle name="Comma 9 4 2 5 3" xfId="8266" xr:uid="{142342F5-0327-4F3E-A6CE-17ABDB751A5C}"/>
    <cellStyle name="Comma 9 4 2 5 3 2" xfId="19494" xr:uid="{67B7B437-1950-4D40-8A69-00A1F1E8C80D}"/>
    <cellStyle name="Comma 9 4 2 5 4" xfId="13891" xr:uid="{6C616E5B-43CA-4D5A-8F25-61725A939681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3" xfId="14519" xr:uid="{70771D39-F2B5-4E1F-8662-E8FD81F021EB}"/>
    <cellStyle name="Comma 9 4 2 6 3" xfId="6105" xr:uid="{D06474BB-54CF-437A-AB08-DDAC5DDA6839}"/>
    <cellStyle name="Comma 9 4 2 6 3 2" xfId="17333" xr:uid="{DC53D465-8C48-476A-9374-284A5458B455}"/>
    <cellStyle name="Comma 9 4 2 6 4" xfId="11730" xr:uid="{18D0C589-9CF0-4980-B220-C4D748780E5C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3" xfId="14243" xr:uid="{9C706E60-79F4-4818-A43B-997DE0D7955D}"/>
    <cellStyle name="Comma 9 4 2 8" xfId="5830" xr:uid="{D58ABBE7-98A5-4E20-9B91-56E8B5C5BA26}"/>
    <cellStyle name="Comma 9 4 2 8 2" xfId="17058" xr:uid="{F851EC56-3099-4CE4-9C66-1E6F71159CF6}"/>
    <cellStyle name="Comma 9 4 2 9" xfId="11454" xr:uid="{13F31CD0-8F27-4F03-90AD-A315CD3773FF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3" xfId="16278" xr:uid="{DC4BCB3C-EBAE-4ACD-9854-B6B8E91CFE30}"/>
    <cellStyle name="Comma 9 4 3 2 2 3" xfId="7864" xr:uid="{A373B32E-90E7-4775-9CB5-2ACFC8F194AA}"/>
    <cellStyle name="Comma 9 4 3 2 2 3 2" xfId="19092" xr:uid="{C2AF9D4F-1657-4FC8-9D48-1D238AE462F2}"/>
    <cellStyle name="Comma 9 4 3 2 2 4" xfId="13489" xr:uid="{1A2C224A-0D42-4239-AB04-F719466D226C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3" xfId="15198" xr:uid="{4F806A61-3011-40B2-A621-94A1ECEB6794}"/>
    <cellStyle name="Comma 9 4 3 2 4" xfId="6784" xr:uid="{4D87B08F-475B-4A01-AED9-335100EB36C4}"/>
    <cellStyle name="Comma 9 4 3 2 4 2" xfId="18012" xr:uid="{BD8BED9C-70C6-438D-80D2-9BEA8888A501}"/>
    <cellStyle name="Comma 9 4 3 2 5" xfId="12409" xr:uid="{8EAC0CAB-B6F9-4FC9-AF45-56019A29C7D3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3" xfId="15740" xr:uid="{16BED462-5077-4E89-A479-E0CF6489B3AF}"/>
    <cellStyle name="Comma 9 4 3 3 3" xfId="7326" xr:uid="{7998CE9A-640B-4253-A265-D7A48D9152BB}"/>
    <cellStyle name="Comma 9 4 3 3 3 2" xfId="18554" xr:uid="{10D3DBD5-238E-475F-BCEF-30DBAD803304}"/>
    <cellStyle name="Comma 9 4 3 3 4" xfId="12951" xr:uid="{D2B211AD-8F93-4E60-B93F-9DD6C03A3EFA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3" xfId="14660" xr:uid="{91F838A9-0E04-4A96-9342-C124D186475A}"/>
    <cellStyle name="Comma 9 4 3 5" xfId="6246" xr:uid="{70CAF1F8-B4C1-46DF-8DC4-B3DAC57A0DFC}"/>
    <cellStyle name="Comma 9 4 3 5 2" xfId="17474" xr:uid="{94B28EF4-88CC-4653-B689-E6ABDB41550A}"/>
    <cellStyle name="Comma 9 4 3 6" xfId="11871" xr:uid="{D2CD86D9-B065-4452-BA43-BDC011B6B87E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3" xfId="16011" xr:uid="{6CDB2611-FBF6-478A-965B-ACE34BB7AC34}"/>
    <cellStyle name="Comma 9 4 4 2 3" xfId="7597" xr:uid="{6E35BD1B-DA19-41FD-99EF-006BB76D2BEA}"/>
    <cellStyle name="Comma 9 4 4 2 3 2" xfId="18825" xr:uid="{FD1A1A14-6962-4846-8F5E-F8FAC0FFDAB3}"/>
    <cellStyle name="Comma 9 4 4 2 4" xfId="13222" xr:uid="{7AA5C063-DEB6-4FA0-871A-D78A94D5EBA6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3" xfId="14931" xr:uid="{9B9403B6-1A7C-4042-98D5-0EA39DE2D4B9}"/>
    <cellStyle name="Comma 9 4 4 4" xfId="6517" xr:uid="{0C4CD4BA-D0F3-4293-A975-50CA012B44F3}"/>
    <cellStyle name="Comma 9 4 4 4 2" xfId="17745" xr:uid="{91F20818-1394-4AB7-BC52-F3AD4C84BADA}"/>
    <cellStyle name="Comma 9 4 4 5" xfId="12142" xr:uid="{DE9C59F4-5ED6-4099-B643-EB5B0BA8CE1B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3" xfId="15473" xr:uid="{92A0FBD4-666A-4BDE-9862-249EE9167F29}"/>
    <cellStyle name="Comma 9 4 5 3" xfId="7059" xr:uid="{6E8270EB-EE37-4CBE-B317-20331CAF1197}"/>
    <cellStyle name="Comma 9 4 5 3 2" xfId="18287" xr:uid="{2F7C9E77-54F8-4D32-ABDB-C643CCF1E8E7}"/>
    <cellStyle name="Comma 9 4 5 4" xfId="12684" xr:uid="{B64B214B-CB17-41BC-854A-FC43B73F0974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3" xfId="16554" xr:uid="{17D07302-C83F-45F3-95FA-B0345AAEC79D}"/>
    <cellStyle name="Comma 9 4 6 3" xfId="8140" xr:uid="{222E5830-3AF1-497F-8F61-362AABF1F4CB}"/>
    <cellStyle name="Comma 9 4 6 3 2" xfId="19368" xr:uid="{A4B96243-6472-434C-BEE5-DBD0161A45DF}"/>
    <cellStyle name="Comma 9 4 6 4" xfId="13765" xr:uid="{EA0209C1-C35A-4A58-86A1-B9C4FB9E9B16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3" xfId="14393" xr:uid="{FD0C9832-8808-4547-8569-1B504156F51F}"/>
    <cellStyle name="Comma 9 4 7 3" xfId="5979" xr:uid="{ECAE32A6-5D23-44CE-AC22-704C1D2DE21F}"/>
    <cellStyle name="Comma 9 4 7 3 2" xfId="17207" xr:uid="{C0A3D771-5971-43A3-8A3A-D9065B9BB3CA}"/>
    <cellStyle name="Comma 9 4 7 4" xfId="11604" xr:uid="{4E0C8D46-C7F5-4D2A-90EF-6D8BD43C44E7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3" xfId="14117" xr:uid="{EB718129-36EE-4828-B65A-61D8F7D050AB}"/>
    <cellStyle name="Comma 9 4 9" xfId="5704" xr:uid="{3DEB6379-7801-4456-97CF-A632A28378FF}"/>
    <cellStyle name="Comma 9 4 9 2" xfId="16932" xr:uid="{5DB5ED0F-74CE-4A9A-A3FC-275824ADEA78}"/>
    <cellStyle name="Comma 9 5" xfId="158" xr:uid="{00000000-0005-0000-0000-0000C80A0000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3" xfId="16340" xr:uid="{4B73107F-4276-4078-8131-AC94304958B1}"/>
    <cellStyle name="Comma 9 5 2 2 2 3" xfId="7926" xr:uid="{F46AF884-5721-4076-BBD1-EAE674FD0D8A}"/>
    <cellStyle name="Comma 9 5 2 2 2 3 2" xfId="19154" xr:uid="{DF9A1EB9-99E1-48E0-9C71-975A79DA8A9B}"/>
    <cellStyle name="Comma 9 5 2 2 2 4" xfId="13551" xr:uid="{AF8493AB-5803-4346-B4B7-F9F800E5CFE4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3" xfId="15260" xr:uid="{C65C0CAE-62A8-43FD-A1C4-6BD79CBA2FDD}"/>
    <cellStyle name="Comma 9 5 2 2 4" xfId="6846" xr:uid="{B07AC22C-11E6-43D9-B14E-54F50F19B5B6}"/>
    <cellStyle name="Comma 9 5 2 2 4 2" xfId="18074" xr:uid="{E357D360-5BA7-4088-9D02-6A359E276EDA}"/>
    <cellStyle name="Comma 9 5 2 2 5" xfId="12471" xr:uid="{9AC37002-BEAE-4C4C-8DD3-DE2C96A84E5D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3" xfId="15802" xr:uid="{922668B1-C11D-4CE2-8952-67182401414D}"/>
    <cellStyle name="Comma 9 5 2 3 3" xfId="7388" xr:uid="{FD7B3ED0-6C89-460D-AF19-E8F64CE82726}"/>
    <cellStyle name="Comma 9 5 2 3 3 2" xfId="18616" xr:uid="{92AA322D-1D6C-4DD5-83D3-529AC57506FA}"/>
    <cellStyle name="Comma 9 5 2 3 4" xfId="13013" xr:uid="{6AE78F05-6A3C-4F9B-A4D7-516AB12B1238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3" xfId="14722" xr:uid="{2924BB99-7188-449C-A436-025755115F42}"/>
    <cellStyle name="Comma 9 5 2 5" xfId="6308" xr:uid="{183C84D3-0F3A-489F-8AF7-DD2CC408682D}"/>
    <cellStyle name="Comma 9 5 2 5 2" xfId="17536" xr:uid="{2C581582-811C-4E32-BA53-6E273BCE099C}"/>
    <cellStyle name="Comma 9 5 2 6" xfId="11933" xr:uid="{6417F96A-CC5B-4070-9E57-0C186294B275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3" xfId="16073" xr:uid="{785965BC-DEF1-46E2-A892-D02F289B361B}"/>
    <cellStyle name="Comma 9 5 3 2 3" xfId="7659" xr:uid="{0D560C36-56E5-4274-A337-375199CFC252}"/>
    <cellStyle name="Comma 9 5 3 2 3 2" xfId="18887" xr:uid="{FCA7D3EB-F780-4552-88EF-29E56C68DCBC}"/>
    <cellStyle name="Comma 9 5 3 2 4" xfId="13284" xr:uid="{1E23459E-B64B-49F5-AAE4-B3415E31D020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3" xfId="14993" xr:uid="{9724BA28-597B-48B0-B9E8-294C53C4D5FD}"/>
    <cellStyle name="Comma 9 5 3 4" xfId="6579" xr:uid="{27DE3DD3-33E7-4ACE-9532-5D91D89E576C}"/>
    <cellStyle name="Comma 9 5 3 4 2" xfId="17807" xr:uid="{FD772178-579D-43C0-B6B8-60744597C12E}"/>
    <cellStyle name="Comma 9 5 3 5" xfId="12204" xr:uid="{EBCFA90F-BBAD-4446-958A-DD0E043F3077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3" xfId="15535" xr:uid="{02817850-4C54-49F8-98E0-60520CE081E9}"/>
    <cellStyle name="Comma 9 5 4 3" xfId="7121" xr:uid="{1F656354-898D-4AE8-ADCB-3EB641743420}"/>
    <cellStyle name="Comma 9 5 4 3 2" xfId="18349" xr:uid="{B5D6DCA2-93C4-46CD-95D8-0ED73C499772}"/>
    <cellStyle name="Comma 9 5 4 4" xfId="12746" xr:uid="{610F8BC3-A409-4B5D-B5D0-B5C18EC71ED9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3" xfId="16616" xr:uid="{8876F599-6B08-42E2-84D2-930F431FDD77}"/>
    <cellStyle name="Comma 9 5 5 3" xfId="8202" xr:uid="{480E46A7-21CD-4FFA-8D64-EDC04F26CB0F}"/>
    <cellStyle name="Comma 9 5 5 3 2" xfId="19430" xr:uid="{E4EAE5C1-F740-49E3-B780-8556CC96B787}"/>
    <cellStyle name="Comma 9 5 5 4" xfId="13827" xr:uid="{377EB882-5067-4BF9-8394-6CBA34258729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3" xfId="14455" xr:uid="{675BAF5D-F1AC-4D4E-8DAF-665B0F3A82CE}"/>
    <cellStyle name="Comma 9 5 6 3" xfId="6041" xr:uid="{2D019ED8-A41B-4AE9-ABA4-7D34C255AED2}"/>
    <cellStyle name="Comma 9 5 6 3 2" xfId="17269" xr:uid="{D1333AC8-65DE-4A73-B27B-E447AF428EA7}"/>
    <cellStyle name="Comma 9 5 6 4" xfId="11666" xr:uid="{B1CE4DB7-50ED-4FDD-A362-C39D54B3C36C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3" xfId="14179" xr:uid="{4EF45447-C0E6-4837-BC72-3CB72EC2D699}"/>
    <cellStyle name="Comma 9 5 8" xfId="5766" xr:uid="{0EE66D03-FCAD-4DE2-AAB8-EB4B07609787}"/>
    <cellStyle name="Comma 9 5 8 2" xfId="16994" xr:uid="{54BB4776-8134-43EE-A0C4-C0A1503F2B08}"/>
    <cellStyle name="Comma 9 5 9" xfId="11390" xr:uid="{F79D11F1-52DF-41C6-A77E-89CB38AA382F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3" xfId="16221" xr:uid="{E4F91A80-912A-40F7-9021-8F575066AC90}"/>
    <cellStyle name="Comma 9 6 2 2 3" xfId="7807" xr:uid="{ED5241A2-E78F-4BC7-81F4-85383EC745FA}"/>
    <cellStyle name="Comma 9 6 2 2 3 2" xfId="19035" xr:uid="{328786E0-C92D-4780-A23A-2A4B9ADEA945}"/>
    <cellStyle name="Comma 9 6 2 2 4" xfId="13432" xr:uid="{4FD20DAC-04EF-4BC1-97FE-9F91374976FB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3" xfId="15141" xr:uid="{5D8886BB-D31A-4E84-B039-8411BE8B81AF}"/>
    <cellStyle name="Comma 9 6 2 4" xfId="6727" xr:uid="{D3EF5794-E0A8-419F-AC4A-43D979F2483B}"/>
    <cellStyle name="Comma 9 6 2 4 2" xfId="17955" xr:uid="{AC2C543D-C14D-48A2-8ADE-942324CB2994}"/>
    <cellStyle name="Comma 9 6 2 5" xfId="12352" xr:uid="{0689DAC2-17D2-4A05-8107-980FD7A14D83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3" xfId="15683" xr:uid="{88AEC7A7-3BB1-49EA-BE15-9C50E7A7386C}"/>
    <cellStyle name="Comma 9 6 3 3" xfId="7269" xr:uid="{7E0901E9-36B3-4678-A7AF-CED68F41326E}"/>
    <cellStyle name="Comma 9 6 3 3 2" xfId="18497" xr:uid="{2721BAFB-C8E1-499D-B0B4-44E472575FFA}"/>
    <cellStyle name="Comma 9 6 3 4" xfId="12894" xr:uid="{AA71CAAA-2FF9-4C87-A2E3-BFD71B424AF6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3" xfId="14603" xr:uid="{9B1B05A0-F808-494A-8D68-080CE9CD41F6}"/>
    <cellStyle name="Comma 9 6 5" xfId="6189" xr:uid="{D9A3A0D2-4D3E-42FC-9C4E-062723669215}"/>
    <cellStyle name="Comma 9 6 5 2" xfId="17417" xr:uid="{B19BAF1E-A3AD-49ED-BEF7-F5251E668DF5}"/>
    <cellStyle name="Comma 9 6 6" xfId="11814" xr:uid="{FE9D4EC3-AB7E-401F-BD8C-1D4EB2DAADB4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3" xfId="15954" xr:uid="{6F87C392-827F-403B-8255-79C44F341930}"/>
    <cellStyle name="Comma 9 7 2 3" xfId="7540" xr:uid="{ABB294AE-1B2B-4ABE-9B7D-92849138CA0D}"/>
    <cellStyle name="Comma 9 7 2 3 2" xfId="18768" xr:uid="{769EC398-F968-4170-BB2B-7D37F282306C}"/>
    <cellStyle name="Comma 9 7 2 4" xfId="13165" xr:uid="{575C90A5-F3E6-41E0-8999-ADB23A753821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3" xfId="14874" xr:uid="{6546DC69-DE93-4EAA-92C2-87017A0D3DC5}"/>
    <cellStyle name="Comma 9 7 4" xfId="6460" xr:uid="{A87D9759-16D1-4369-9640-2C7DAD707F8A}"/>
    <cellStyle name="Comma 9 7 4 2" xfId="17688" xr:uid="{5E4BD280-211E-4C9B-BEC8-CD419AC05186}"/>
    <cellStyle name="Comma 9 7 5" xfId="12085" xr:uid="{E4276345-1B2B-4801-89FA-6714B1C1F398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3" xfId="15416" xr:uid="{CF3C4B16-69CD-4378-8B17-302E3E4D0269}"/>
    <cellStyle name="Comma 9 8 3" xfId="7002" xr:uid="{81D29C96-8EE9-4D72-AB9F-55CE50FF6434}"/>
    <cellStyle name="Comma 9 8 3 2" xfId="18230" xr:uid="{028EACE6-A86E-420B-B5A5-F349D85F27F7}"/>
    <cellStyle name="Comma 9 8 4" xfId="12627" xr:uid="{013EFABC-4BE9-48EF-8D2D-3C9D76A78595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3" xfId="16497" xr:uid="{7B773924-7865-49A2-9B27-7F511049F7D3}"/>
    <cellStyle name="Comma 9 9 3" xfId="8083" xr:uid="{D1FFFD16-4B5E-45AA-91A3-BD049D04402F}"/>
    <cellStyle name="Comma 9 9 3 2" xfId="19311" xr:uid="{82F8BF8F-DDB6-45B0-8E66-DD8D55F513D4}"/>
    <cellStyle name="Comma 9 9 4" xfId="13708" xr:uid="{ED720857-B28B-4F9B-8E7B-D2C3E081F85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3" xfId="16815" xr:uid="{AD6B8030-55CF-457D-A284-213CE86398E4}"/>
    <cellStyle name="Comma 90 3" xfId="8401" xr:uid="{6B1279BC-E6D3-40A6-92A8-310836C474FB}"/>
    <cellStyle name="Comma 90 3 2" xfId="19629" xr:uid="{7483E776-C701-41D5-9A17-64B18DA40EAF}"/>
    <cellStyle name="Comma 90 4" xfId="14026" xr:uid="{222D861C-8A33-496C-8C65-EE11B512224A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3" xfId="16817" xr:uid="{27272957-E7B6-4242-A8BB-9F9A7A44FC38}"/>
    <cellStyle name="Comma 91 3" xfId="8403" xr:uid="{C022E2AB-FA8D-4F42-B7AF-4D63C3023D51}"/>
    <cellStyle name="Comma 91 3 2" xfId="19631" xr:uid="{B446FB07-92A0-4B4B-A38F-DF15733D1AF5}"/>
    <cellStyle name="Comma 91 4" xfId="14028" xr:uid="{3F2817DA-0DEA-4B6E-8D80-A45F63B61696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3" xfId="16818" xr:uid="{C85F9322-9D52-4A53-AF69-E077A28A9EEA}"/>
    <cellStyle name="Comma 92 3" xfId="8404" xr:uid="{FDB6D6CC-CE23-48E1-A6B6-C271289209A1}"/>
    <cellStyle name="Comma 92 3 2" xfId="19632" xr:uid="{9B8A5511-C8F6-42B4-83AF-1EB0DDB05C40}"/>
    <cellStyle name="Comma 92 4" xfId="14029" xr:uid="{D65C8EE7-2E2F-4125-82C3-55ECE3E8ABCD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3" xfId="16819" xr:uid="{D041BA5B-B2CF-45C9-AE95-94010022C65F}"/>
    <cellStyle name="Comma 93 3" xfId="8405" xr:uid="{A28E95E3-0A8A-424C-95F5-79B815332631}"/>
    <cellStyle name="Comma 93 3 2" xfId="19633" xr:uid="{57589F9A-94DA-48D3-B3BD-AD1AFEC14B22}"/>
    <cellStyle name="Comma 93 4" xfId="14030" xr:uid="{9A052C4A-C505-4652-8A9B-2291BDD41689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3" xfId="16821" xr:uid="{5C0765D9-7D7A-4F03-B2B3-2023851B5774}"/>
    <cellStyle name="Comma 94 3" xfId="8407" xr:uid="{3A6EEED9-5310-4991-967F-8B04BF4953B9}"/>
    <cellStyle name="Comma 94 3 2" xfId="19635" xr:uid="{493AF750-1F46-43BF-8EAA-38BF0CE2D358}"/>
    <cellStyle name="Comma 94 4" xfId="14032" xr:uid="{8191329A-ABE3-4A38-A4DB-C5AF9C06B43D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3" xfId="16820" xr:uid="{45F6388C-5FA2-4D41-896A-636182A7F6BA}"/>
    <cellStyle name="Comma 95 3" xfId="8406" xr:uid="{1330C4F8-46D8-4726-9815-BF77E7FEA3FE}"/>
    <cellStyle name="Comma 95 3 2" xfId="19634" xr:uid="{895F1E5D-153F-4213-A33E-C1EB0A4C0C31}"/>
    <cellStyle name="Comma 95 4" xfId="14031" xr:uid="{1192D1B3-2CCF-42AE-952A-E531E12194B9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3" xfId="16822" xr:uid="{81D05905-312B-4880-9B30-D48B3453DD2B}"/>
    <cellStyle name="Comma 96 3" xfId="8408" xr:uid="{9384DD2C-69C8-40A8-9BF6-CB2DB700E52D}"/>
    <cellStyle name="Comma 96 3 2" xfId="19636" xr:uid="{A2B886CD-E42B-47F4-9583-ECBCD02C6B17}"/>
    <cellStyle name="Comma 96 4" xfId="14033" xr:uid="{142FBD7B-28A9-4B20-AE90-4A8FD5A6009E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3" xfId="16825" xr:uid="{B0E4B7C2-82AA-43A5-B0F4-698DC7E0FCF9}"/>
    <cellStyle name="Comma 97 3" xfId="8411" xr:uid="{19051419-2DDA-48ED-ACB8-F7D3D7F205A7}"/>
    <cellStyle name="Comma 97 3 2" xfId="19639" xr:uid="{D4499E31-8EF9-4D11-B833-E46511E86DA3}"/>
    <cellStyle name="Comma 97 4" xfId="14036" xr:uid="{505080CA-2CA2-4A32-A9CC-07DAD499E50D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3" xfId="16824" xr:uid="{593DFC39-B2BC-4B49-8F06-8B23CE443912}"/>
    <cellStyle name="Comma 98 3" xfId="8410" xr:uid="{CD4009D4-CF86-4885-9726-BAFB59E19E5D}"/>
    <cellStyle name="Comma 98 3 2" xfId="19638" xr:uid="{AADBDE05-BECA-46D8-9156-6B874DCA782B}"/>
    <cellStyle name="Comma 98 4" xfId="14035" xr:uid="{57F557D5-5CC4-4F14-BBB5-8CA0194D9CFD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3" xfId="16826" xr:uid="{3F73EB8D-A4D7-42B7-AFA5-A1643DB6A18C}"/>
    <cellStyle name="Comma 99 3" xfId="8412" xr:uid="{FBB75ED2-A780-4D56-9D88-A6EBACD81558}"/>
    <cellStyle name="Comma 99 3 2" xfId="19640" xr:uid="{26F22B4E-C6D4-4B66-AEDD-6CFD7E9392EA}"/>
    <cellStyle name="Comma 99 4" xfId="14037" xr:uid="{8D160D8E-6870-401E-BD28-DD7EE36D7A82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3" formatCode="0.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3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3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solid">
          <fgColor indexed="64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</dxf>
    <dxf>
      <font>
        <strike val="0"/>
        <outline val="0"/>
        <shadow val="0"/>
        <u val="none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left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6" formatCode="_-* #\,##0_-;\-* #\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6" formatCode="_-* #\,##0_-;\-* #\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6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7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color auto="1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color auto="1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color auto="1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fill>
        <patternFill patternType="solid">
          <fgColor indexed="64"/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July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July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144463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esktop/Trade%20Statistics/Trade%20Satistics%20Bulletin/2024/Aug/Namibia%20Merchandise%20Aug%202024_Excel_Tables_Dissemin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"/>
      <sheetName val="Tab 1 July 2024 revisions"/>
      <sheetName val=" Tab 2 Cum Trade value 2023"/>
      <sheetName val="Tab 3 Cum Trade value 2024"/>
      <sheetName val="Tab4 Export by ISIC"/>
      <sheetName val="Tab5 Re-exports by ISIC"/>
      <sheetName val="Tab6 Imports by ISIC"/>
      <sheetName val="Tab7 Exports by top sectors "/>
      <sheetName val="Tab8 Imports by top sectors "/>
      <sheetName val="Tab9 Trade Balance"/>
      <sheetName val="Tab10 Trade balnce by prtnr"/>
      <sheetName val="Tab11 Trade Balnce by prdct"/>
      <sheetName val="Tab12 Exports by Partner"/>
      <sheetName val="Tab13 Imports by Partner"/>
      <sheetName val="Tab14 Exports by Product"/>
      <sheetName val="Tab15 Re-exports by Product"/>
      <sheetName val="Tab16 Imports by Product"/>
      <sheetName val="Tab17 Top5 exp prdcts by countr"/>
      <sheetName val=" Tab18 Top5 re-X prdct by conty"/>
      <sheetName val="Tab19 Top5 imp prdcts by contry"/>
      <sheetName val="Tab20 Exp by economic region"/>
      <sheetName val="Tab21 Exprts by econ rgion&amp;prdt"/>
      <sheetName val="Tab22 Imp by economic region"/>
      <sheetName val="Tab23 Imports econ region&amp;prdct"/>
      <sheetName val="Tab24 Exp by mode of trnsprt"/>
      <sheetName val="Tab25 Cmodties by mode of tran"/>
      <sheetName val="Tab26 Imp by mode of trnsprt"/>
      <sheetName val="Tab27 Cmodties by mde of tansp"/>
      <sheetName val="Tab28 Exports by NetWeight"/>
      <sheetName val="Tab29 Imports by NetWeight"/>
      <sheetName val="Tab30 Trade by Borderpost"/>
      <sheetName val="Tab31 AfCFTA"/>
      <sheetName val="Tab32 Food items"/>
      <sheetName val="Tab33 Beverages"/>
      <sheetName val="Tab34 Commodity of the Mon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1E8F96-8A5D-4E7C-A879-4985020F4312}" name="Table8" displayName="Table8" ref="F11:I273" headerRowCount="0" totalsRowShown="0" headerRowDxfId="729" dataDxfId="728" tableBorderDxfId="727">
  <sortState xmlns:xlrd2="http://schemas.microsoft.com/office/spreadsheetml/2017/richdata2" ref="F11:I273">
    <sortCondition ref="I11:I273"/>
  </sortState>
  <tableColumns count="4">
    <tableColumn id="1" xr3:uid="{8553B4A7-B12B-4D96-9487-F050BD0E75B8}" name="Column1" headerRowDxfId="726" dataDxfId="725"/>
    <tableColumn id="2" xr3:uid="{9BA2A288-E90A-49AC-8D0C-EF4D486E3F90}" name="Column2" headerRowDxfId="724" dataDxfId="723" headerRowCellStyle="Comma 150" dataCellStyle="Comma"/>
    <tableColumn id="3" xr3:uid="{9D8C1DC4-B560-4649-88D0-06092B510BDC}" name="Column3" headerRowDxfId="722" dataDxfId="721" headerRowCellStyle="Comma 2" dataCellStyle="Comma"/>
    <tableColumn id="4" xr3:uid="{B9DB9A6D-3221-4794-A017-B80766CBDB1C}" name="Column4" headerRowDxfId="720" dataDxfId="719" headerRowCellStyle="Comma" dataCellStyle="Comma">
      <calculatedColumnFormula>H12-G12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F2266FB-C2E7-4A7F-AD94-BB37AFD7DB38}" name="Table19" displayName="Table19" ref="E2:F5" totalsRowShown="0" headerRowDxfId="614" dataDxfId="613" tableBorderDxfId="612">
  <autoFilter ref="E2:F5" xr:uid="{CF2266FB-C2E7-4A7F-AD94-BB37AFD7DB38}">
    <filterColumn colId="0" hiddenButton="1"/>
    <filterColumn colId="1" hiddenButton="1"/>
  </autoFilter>
  <tableColumns count="2">
    <tableColumn id="1" xr3:uid="{997B3D88-960B-4B2D-B86E-0D2A3648ABBF}" name="Agriculture" dataDxfId="611"/>
    <tableColumn id="2" xr3:uid="{57334D59-6476-4460-BDEB-49C2EA68BF8A}" name="Value(N$ m)" dataDxfId="610" dataCellStyle="Comma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45F0B7F-F7D6-4BFE-AFB9-8F0380E1A2BE}" name="Table28" displayName="Table28" ref="B3:F15" headerRowCount="0" totalsRowShown="0" headerRowDxfId="609" dataDxfId="608" tableBorderDxfId="607">
  <tableColumns count="5">
    <tableColumn id="1" xr3:uid="{3CD6028A-7D6B-4ED7-939B-CE33321938CF}" name="Column1" headerRowDxfId="606" dataDxfId="605"/>
    <tableColumn id="2" xr3:uid="{7C95D549-C975-4164-82E7-4FAE140783D8}" name="Column2" headerRowDxfId="604" dataDxfId="603" headerRowCellStyle="Comma 133" dataCellStyle="Comma 150"/>
    <tableColumn id="3" xr3:uid="{55309E08-4078-426A-9C12-ED6DBB1326D2}" name="Column3" headerRowDxfId="602" dataDxfId="601" headerRowCellStyle="Comma 133" dataCellStyle="Comma 150"/>
    <tableColumn id="4" xr3:uid="{6E587D00-15AE-4063-830B-6F42F5CE7CDC}" name="Column4" headerRowDxfId="600" dataDxfId="599" headerRowCellStyle="Comma" dataCellStyle="Comma">
      <calculatedColumnFormula>-'Tab9 Trade Balance'!$D4</calculatedColumnFormula>
    </tableColumn>
    <tableColumn id="5" xr3:uid="{F77D87CF-CBC5-45EF-B72D-24D9907CE9B2}" name="Column5" headerRowDxfId="598" dataDxfId="597" dataCellStyle="Comma">
      <calculatedColumnFormula>'Tab9 Trade Balance'!$C4-'Tab9 Trade Balance'!$D4</calculatedColumnFormula>
    </tableColumn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BB23D89-36AE-49A1-9211-9A83914FF35F}" name="Table1637" displayName="Table1637" ref="A3:D173" headerRowCount="0" totalsRowShown="0" headerRowDxfId="596" dataDxfId="595" tableBorderDxfId="594">
  <sortState xmlns:xlrd2="http://schemas.microsoft.com/office/spreadsheetml/2017/richdata2" ref="A3:D171">
    <sortCondition descending="1" ref="D3:D171"/>
  </sortState>
  <tableColumns count="4">
    <tableColumn id="1" xr3:uid="{1366E37D-ACDF-4A42-A9A5-86B84A85C562}" name="Column1" headerRowDxfId="593" dataDxfId="592"/>
    <tableColumn id="2" xr3:uid="{BE5FEE0E-3FA3-4F85-A7EC-51895C32F48B}" name="Column2" headerRowDxfId="591" dataDxfId="590" headerRowCellStyle="Comma 153" dataCellStyle="Comma"/>
    <tableColumn id="3" xr3:uid="{104F3EA0-5AD2-4C82-9150-DD3CCEC421B7}" name="Column3" headerRowDxfId="589" dataDxfId="588" headerRowCellStyle="Comma 153" dataCellStyle="Comma"/>
    <tableColumn id="4" xr3:uid="{326EE0D5-D446-44B9-9E0C-4C6FAE701158}" name="Column4" headerRowDxfId="587" dataDxfId="586" headerRowCellStyle="Comma" dataCellStyle="Comma">
      <calculatedColumnFormula>Table1637[[#This Row],[Column2]]-Table1637[[#This Row],[Column3]]</calculatedColumnFormula>
    </tableColumn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0075F16-65B4-4391-AC7E-FD22328D8724}" name="Table4124" displayName="Table4124" ref="A3:D255" headerRowCount="0" totalsRowShown="0" headerRowDxfId="585" dataDxfId="584" tableBorderDxfId="583">
  <sortState xmlns:xlrd2="http://schemas.microsoft.com/office/spreadsheetml/2017/richdata2" ref="A3:D251">
    <sortCondition descending="1" ref="D3:D251"/>
  </sortState>
  <tableColumns count="4">
    <tableColumn id="1" xr3:uid="{83AF41DA-34B5-4BF9-AD7C-3A41A7167ECC}" name="Column1" headerRowDxfId="582" dataDxfId="581"/>
    <tableColumn id="2" xr3:uid="{5CCCC1B8-0BF6-46FD-97FA-FC6F1246CB0F}" name="Column2" headerRowDxfId="580" dataDxfId="579" headerRowCellStyle="Comma 153" dataCellStyle="Comma"/>
    <tableColumn id="3" xr3:uid="{EB8677A1-CC5F-46B1-B400-3F08473CE9AF}" name="Column3" headerRowDxfId="578" dataDxfId="577" headerRowCellStyle="Comma 153" dataCellStyle="Comma"/>
    <tableColumn id="4" xr3:uid="{05958B1A-6ACD-4FFE-ADC6-4B8E8B53C197}" name="Column4" headerRowDxfId="576" dataDxfId="575" headerRowCellStyle="Comma" dataCellStyle="Comma">
      <calculatedColumnFormula>Table4124[[#This Row],[Column2]]-Table4124[[#This Row],[Column3]]</calculatedColumn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57D41D-C57F-48DF-AA6D-4ABF610CDCB6}" name="Table12" displayName="Table12" ref="A4:I134" headerRowCount="0" totalsRowCount="1" headerRowDxfId="574" dataDxfId="573" totalsRowDxfId="571" tableBorderDxfId="572" headerRowCellStyle="Comma" dataCellStyle="Comma">
  <tableColumns count="9">
    <tableColumn id="1" xr3:uid="{FA7C7FAB-6D8A-435E-9242-FAA6CA085EC9}" name="Column1" totalsRowLabel="Total" headerRowDxfId="570" dataDxfId="569" totalsRowDxfId="568" dataCellStyle="Comma 155"/>
    <tableColumn id="2" xr3:uid="{1292BB7F-A281-4A38-BA44-0BE1D8D67AE7}" name="Column2" totalsRowFunction="custom" headerRowDxfId="567" dataDxfId="566" totalsRowDxfId="565" headerRowCellStyle="Comma 146" dataCellStyle="Comma 146">
      <totalsRowFormula>SUM(Table12[Column2])</totalsRowFormula>
    </tableColumn>
    <tableColumn id="3" xr3:uid="{B9C8FB7D-77FA-461B-B928-817249FA3B77}" name="Column3" totalsRowFunction="custom" headerRowDxfId="564" dataDxfId="563" totalsRowDxfId="562" headerRowCellStyle="Comma" dataCellStyle="Comma">
      <calculatedColumnFormula>(B4/$B$134)*100</calculatedColumnFormula>
      <totalsRowFormula>SUM(Table12[Column3])</totalsRowFormula>
    </tableColumn>
    <tableColumn id="4" xr3:uid="{6CFB103F-8849-4BBE-A0A9-C694647A90A4}" name="Column4" totalsRowFunction="custom" headerRowDxfId="561" dataDxfId="560" totalsRowDxfId="559" headerRowCellStyle="Comma 146" dataCellStyle="Comma">
      <totalsRowFormula>SUM(Table12[Column4])</totalsRowFormula>
    </tableColumn>
    <tableColumn id="5" xr3:uid="{52484B71-8601-4891-85FA-62BA3ED48C1C}" name="Column5" totalsRowFunction="custom" headerRowDxfId="558" dataDxfId="557" totalsRowDxfId="556" headerRowCellStyle="Comma" dataCellStyle="Comma">
      <calculatedColumnFormula>(D4/$D$134)*100</calculatedColumnFormula>
      <totalsRowFormula>SUM(Table12[Column5])</totalsRowFormula>
    </tableColumn>
    <tableColumn id="6" xr3:uid="{7CEC52F5-6661-46BC-9683-02C985CC08D7}" name="Column6" totalsRowFunction="custom" headerRowDxfId="555" dataDxfId="554" totalsRowDxfId="553" headerRowCellStyle="Comma 146" dataCellStyle="Comma">
      <totalsRowFormula>SUM(Table12[Column6])</totalsRowFormula>
    </tableColumn>
    <tableColumn id="7" xr3:uid="{A61FABFC-B1A1-46DF-8D8F-E6109C13CD82}" name="Column7" totalsRowFunction="custom" headerRowDxfId="552" dataDxfId="551" totalsRowDxfId="550" headerRowCellStyle="Comma" dataCellStyle="Comma">
      <calculatedColumnFormula>(F4/$F$134)*100</calculatedColumnFormula>
      <totalsRowFormula>SUM(Table12[Column7])</totalsRowFormula>
    </tableColumn>
    <tableColumn id="8" xr3:uid="{164D580E-123D-4ECF-BA53-98EA24C8F066}" name="Column8" totalsRowFunction="custom" headerRowDxfId="549" dataDxfId="548" totalsRowDxfId="547" headerRowCellStyle="Comma" dataCellStyle="Comma">
      <calculatedColumnFormula>((F4/D4)-1)*100</calculatedColumnFormula>
      <totalsRowFormula>((F134/D134)-1)*100</totalsRowFormula>
    </tableColumn>
    <tableColumn id="9" xr3:uid="{40090805-B71D-446D-80AE-EB19D2E35081}" name="Column9" totalsRowFunction="custom" headerRowDxfId="546" dataDxfId="545" totalsRowDxfId="544" headerRowCellStyle="Comma" dataCellStyle="Comma">
      <calculatedColumnFormula>((F4/B4)-1)*100</calculatedColumnFormula>
      <totalsRowFormula>((F134/B134)-1)*100</totalsRow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AA86E58-D631-4C8D-AED1-322DC2025BE0}" name="Table223729" displayName="Table223729" ref="A4:I190" headerRowCount="0" totalsRowCount="1" headerRowDxfId="543" dataDxfId="542" totalsRowDxfId="540" tableBorderDxfId="541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539" dataDxfId="538" totalsRowDxfId="537"/>
    <tableColumn id="2" xr3:uid="{F4FE1AC8-36B0-4B3D-8AC9-5E4B0AF169A2}" name="Column2" totalsRowFunction="custom" headerRowDxfId="536" dataDxfId="535" totalsRowDxfId="534" headerRowCellStyle="Comma" dataCellStyle="Comma">
      <totalsRowFormula>SUM(Table223729[Column2])</totalsRowFormula>
    </tableColumn>
    <tableColumn id="3" xr3:uid="{643BE1C6-85F8-4379-A8CA-DEE3DBBE3A7F}" name="Column3" totalsRowFunction="sum" headerRowDxfId="533" dataDxfId="532" totalsRowDxfId="531" headerRowCellStyle="Comma" dataCellStyle="Comma">
      <calculatedColumnFormula>(B4/$B$190)*100</calculatedColumnFormula>
    </tableColumn>
    <tableColumn id="4" xr3:uid="{672EFBAF-6A6B-4897-90F1-CF230F4A2B97}" name="Column4" totalsRowFunction="custom" headerRowDxfId="530" dataDxfId="529" totalsRowDxfId="528" headerRowCellStyle="Comma" dataCellStyle="Comma">
      <totalsRowFormula>SUM(Table223729[Column4])</totalsRowFormula>
    </tableColumn>
    <tableColumn id="5" xr3:uid="{2AF60E82-25FF-49E8-BA6E-9B181F86811B}" name="Column5" totalsRowFunction="sum" headerRowDxfId="527" dataDxfId="526" totalsRowDxfId="525" headerRowCellStyle="Comma" dataCellStyle="Comma">
      <calculatedColumnFormula>(D4/$D$190)*100</calculatedColumnFormula>
    </tableColumn>
    <tableColumn id="6" xr3:uid="{B9FA795D-0D9C-4237-B7B0-B72941F9E559}" name="Column6" totalsRowFunction="custom" headerRowDxfId="524" dataDxfId="523" totalsRowDxfId="522" headerRowCellStyle="Comma" dataCellStyle="Comma">
      <totalsRowFormula>SUM(Table223729[Column6])</totalsRowFormula>
    </tableColumn>
    <tableColumn id="7" xr3:uid="{7F3C9CAF-8484-486C-974B-D364E248481B}" name="Column7" totalsRowFunction="sum" headerRowDxfId="521" dataDxfId="520" totalsRowDxfId="519" headerRowCellStyle="Comma" dataCellStyle="Comma">
      <calculatedColumnFormula>(F4/Table223729[[#Totals],[Column6]])*100</calculatedColumnFormula>
    </tableColumn>
    <tableColumn id="8" xr3:uid="{0EDAFCF5-4C1D-48EA-BDB5-D691B7B58564}" name="Column8" totalsRowFunction="custom" headerRowDxfId="518" dataDxfId="517" totalsRowDxfId="516" headerRowCellStyle="Comma" dataCellStyle="Comma">
      <calculatedColumnFormula>((F4/D4)-1)*100</calculatedColumnFormula>
      <totalsRowFormula>((F190/D190)-1)*100</totalsRowFormula>
    </tableColumn>
    <tableColumn id="9" xr3:uid="{1019EA43-AC5E-4358-848B-5641C4DCD9C4}" name="Column9" totalsRowFunction="custom" headerRowDxfId="515" dataDxfId="514" totalsRowDxfId="513" headerRowCellStyle="Comma" dataCellStyle="Comma">
      <calculatedColumnFormula>((F4/B4)-1)*100</calculatedColumnFormula>
      <totalsRowFormula>((F190/B190)-1)*100</totalsRow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C311EEE-A64A-4123-941A-8D9904E855A7}" name="Table25" displayName="Table25" ref="A4:L264" headerRowCount="0" totalsRowShown="0" headerRowDxfId="512" dataDxfId="511" tableBorderDxfId="510" headerRowCellStyle="Comma" dataCellStyle="Comma">
  <tableColumns count="12">
    <tableColumn id="1" xr3:uid="{6617DE3D-4366-4CC0-A597-8566F7376D38}" name="Column1" headerRowDxfId="509" dataDxfId="508"/>
    <tableColumn id="2" xr3:uid="{B676C305-6578-4D1C-98ED-4516A70AFF42}" name="Column2" headerRowDxfId="507" dataDxfId="506" headerRowCellStyle="Comma" dataCellStyle="Comma"/>
    <tableColumn id="3" xr3:uid="{DBEC1595-70C1-4624-AF84-12BB56C69149}" name="Column3" headerRowDxfId="505" dataDxfId="504" headerRowCellStyle="Comma" dataCellStyle="Comma"/>
    <tableColumn id="4" xr3:uid="{4533531D-F697-496C-BE6C-23E48FEC6745}" name="Column4" headerRowDxfId="503" dataDxfId="502" headerRowCellStyle="Comma" dataCellStyle="Comma"/>
    <tableColumn id="5" xr3:uid="{97F63B8B-9DC0-4A4F-8C01-9B765411D7DE}" name="Column5" headerRowDxfId="501" dataDxfId="500" headerRowCellStyle="Comma" dataCellStyle="Comma"/>
    <tableColumn id="6" xr3:uid="{F9885280-F0F4-49D7-8FC3-99C3452D3F12}" name="Column6" headerRowDxfId="499" dataDxfId="498" headerRowCellStyle="Comma" dataCellStyle="Comma"/>
    <tableColumn id="7" xr3:uid="{6B882A8B-10A2-49D3-8E14-EF1919CE21B6}" name="Column7" headerRowDxfId="497" dataDxfId="496" headerRowCellStyle="Comma" dataCellStyle="Comma"/>
    <tableColumn id="8" xr3:uid="{31B80FF6-D7D8-4F97-B565-CB8B2A09257D}" name="Column8" headerRowDxfId="495" dataDxfId="494" headerRowCellStyle="Comma" dataCellStyle="Comma"/>
    <tableColumn id="9" xr3:uid="{20E76D22-8504-4985-9FF2-8CB83DDD5B01}" name="Column9" headerRowDxfId="493" dataDxfId="492" headerRowCellStyle="Comma" dataCellStyle="Comma"/>
    <tableColumn id="10" xr3:uid="{F2130AB9-4280-4737-AE82-7D853C217635}" name="Column10" headerRowDxfId="491" dataDxfId="490" headerRowCellStyle="Comma" dataCellStyle="Comma"/>
    <tableColumn id="11" xr3:uid="{34D5B06D-D6F5-4EBB-8C33-88666FD21C46}" name="Column11" headerRowDxfId="489" dataDxfId="488" headerRowCellStyle="Comma" dataCellStyle="Comma"/>
    <tableColumn id="12" xr3:uid="{1E6921E3-9562-44AD-8DF3-C82FAD0A7F9D}" name="Column12" headerRowDxfId="487" dataDxfId="486" headerRowCellStyle="Comma" dataCellStyle="Comma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626DCDF-6D56-4B79-9333-91DBA06AEFA9}" name="Table21" displayName="Table21" ref="A4:I266" headerRowCount="0" totalsRowShown="0" headerRowDxfId="485" dataDxfId="484" tableBorderDxfId="483" headerRowCellStyle="Comma" dataCellStyle="Comma">
  <sortState xmlns:xlrd2="http://schemas.microsoft.com/office/spreadsheetml/2017/richdata2" ref="A4:I217">
    <sortCondition descending="1" ref="F4:F217"/>
  </sortState>
  <tableColumns count="9">
    <tableColumn id="1" xr3:uid="{A8D816B3-2225-4EF7-8967-621D3E92E3DA}" name="Column1" headerRowDxfId="482" dataDxfId="481"/>
    <tableColumn id="2" xr3:uid="{9027BF6B-BA40-40CA-AB7D-BE87C66D5A10}" name="Column2" headerRowDxfId="480" dataDxfId="479" headerRowCellStyle="Comma 118" dataCellStyle="Comma"/>
    <tableColumn id="3" xr3:uid="{0EB677B2-A37C-41EC-A2ED-CDE4EB90E843}" name="Column3" headerRowDxfId="478" dataDxfId="477" headerRowCellStyle="Comma" dataCellStyle="Comma">
      <calculatedColumnFormula>(B4/$B$267)*100</calculatedColumnFormula>
    </tableColumn>
    <tableColumn id="4" xr3:uid="{010BDF3F-515D-4E7E-9377-D63BEB5ECB1C}" name="Column4" headerRowDxfId="476" dataDxfId="475" headerRowCellStyle="Comma 118" dataCellStyle="Comma"/>
    <tableColumn id="5" xr3:uid="{66948991-44A5-4E3D-9813-F22ECD0DFBC6}" name="Column5" headerRowDxfId="474" dataDxfId="473" headerRowCellStyle="Comma" dataCellStyle="Comma">
      <calculatedColumnFormula>(D4/$D$267)*100</calculatedColumnFormula>
    </tableColumn>
    <tableColumn id="6" xr3:uid="{075D4E6F-F1DC-41C1-8091-CEEC2B6AED9F}" name="Column6" headerRowDxfId="472" dataDxfId="471" headerRowCellStyle="Comma 118" dataCellStyle="Comma"/>
    <tableColumn id="7" xr3:uid="{2AF3874D-6180-4C78-9DB2-B02F15E68EF7}" name="Column7" headerRowDxfId="470" dataDxfId="469" headerRowCellStyle="Comma" dataCellStyle="Comma">
      <calculatedColumnFormula>(F4/$F$267)*100</calculatedColumnFormula>
    </tableColumn>
    <tableColumn id="8" xr3:uid="{E016A322-C8C2-4DB4-AF70-B16C78B54667}" name="Column8" headerRowDxfId="468" dataDxfId="467" headerRowCellStyle="Comma" dataCellStyle="Comma">
      <calculatedColumnFormula>((F4/D4)-1)*100</calculatedColumnFormula>
    </tableColumn>
    <tableColumn id="9" xr3:uid="{974CC38E-4740-4953-8169-90DEF0494918}" name="Column9" headerRowDxfId="466" dataDxfId="465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5EB2817-728C-4183-AFF9-29D804F13E07}" name="Table2227" displayName="Table2227" ref="A2:F38" headerRowCount="0" totalsRowShown="0" headerRowDxfId="464" dataDxfId="463" tableBorderDxfId="462" headerRowCellStyle="Comma" dataCellStyle="Comma">
  <sortState xmlns:xlrd2="http://schemas.microsoft.com/office/spreadsheetml/2017/richdata2" ref="A2:F29">
    <sortCondition descending="1" ref="F2:F29"/>
  </sortState>
  <tableColumns count="6">
    <tableColumn id="1" xr3:uid="{835E7191-63C3-46DF-96A9-603818DEEF00}" name="Column1" headerRowDxfId="461" dataDxfId="460" dataCellStyle="Comma"/>
    <tableColumn id="2" xr3:uid="{9D5F3BD5-1415-4DD4-B91F-CB6D9F3D6B42}" name="Column2" headerRowDxfId="459" dataDxfId="458" dataCellStyle="Comma"/>
    <tableColumn id="3" xr3:uid="{F1002B4E-FB97-47D6-99BB-8ADF21BE95C8}" name="Column3" headerRowDxfId="457" dataDxfId="456" dataCellStyle="Comma"/>
    <tableColumn id="4" xr3:uid="{3117DE88-6B27-4758-A1EC-7A02F47BC41C}" name="Column4" headerRowDxfId="455" dataDxfId="454" dataCellStyle="Comma"/>
    <tableColumn id="5" xr3:uid="{3EB1AD5F-2D02-404E-A1C5-DE0978D5BC1A}" name="Column5" headerRowDxfId="453" dataDxfId="452" dataCellStyle="Comma"/>
    <tableColumn id="6" xr3:uid="{1088D82C-295D-42D3-A06D-7181B6DBAE1F}" name="Column6" headerRowDxfId="451" dataDxfId="450" dataCellStyle="Comma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A106047-84A4-426E-8E5F-E534982D9870}" name="Table1740" displayName="Table1740" ref="A2:F27" totalsRowShown="0" headerRowDxfId="449" dataDxfId="447" headerRowBorderDxfId="448" tableBorderDxfId="446" dataCellStyle="Comma 150">
  <sortState xmlns:xlrd2="http://schemas.microsoft.com/office/spreadsheetml/2017/richdata2" ref="A3:F27">
    <sortCondition descending="1" ref="F3:F27"/>
  </sortState>
  <tableColumns count="6">
    <tableColumn id="1" xr3:uid="{347054BB-F2B7-46AE-B65D-C7A1CC23F868}" name="Partner" dataDxfId="445" dataCellStyle="Comma"/>
    <tableColumn id="2" xr3:uid="{2F7052B0-BD50-4899-A68C-1B108B951FE1}" name="287:Ores and concentrates of base metals, n.e.s." dataDxfId="444" dataCellStyle="Comma 150"/>
    <tableColumn id="3" xr3:uid="{B2A393E2-159E-47BF-AACC-6B86F0394EEA}" name="334:Petroleum oils" dataDxfId="443" dataCellStyle="Comma 150"/>
    <tableColumn id="4" xr3:uid="{9EBD683A-A955-4EB8-A9C3-BA593C195A74}" name="625:Rubber tyres" dataDxfId="442" dataCellStyle="Comma 150"/>
    <tableColumn id="5" xr3:uid="{F49A3D59-9E75-411C-928B-218BA60700B8}" name="667:Precious stones (diamonds)" dataDxfId="441" dataCellStyle="Comma 150"/>
    <tableColumn id="6" xr3:uid="{C4020B1F-7A4B-4516-AEA4-CA4EBB4F1932}" name="682:Copper and articles of copper" dataDxfId="440" dataCellStyle="Comma 15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3E2A077-0749-43E2-9400-B6B02DFDBC96}" name="Table13" displayName="Table13" ref="A11:D273" headerRowCount="0" totalsRowShown="0" headerRowDxfId="718" dataDxfId="717" tableBorderDxfId="716">
  <sortState xmlns:xlrd2="http://schemas.microsoft.com/office/spreadsheetml/2017/richdata2" ref="A11:D273">
    <sortCondition ref="D11:D273"/>
  </sortState>
  <tableColumns count="4">
    <tableColumn id="1" xr3:uid="{30EF23E7-030E-4BE6-AFD1-EE4F0C278F00}" name="Column1" headerRowDxfId="715" dataDxfId="714"/>
    <tableColumn id="2" xr3:uid="{D93D7DFE-8394-40CB-9A06-645A64D2A409}" name="Column2" headerRowDxfId="713" dataDxfId="712" headerRowCellStyle="Comma" dataCellStyle="Comma"/>
    <tableColumn id="3" xr3:uid="{810B76B2-DAAC-4896-8A6E-0BDC9802CA81}" name="Column3" headerRowDxfId="711" dataDxfId="710" headerRowCellStyle="Comma" dataCellStyle="Comma"/>
    <tableColumn id="4" xr3:uid="{1938F3C6-3538-4369-9CDD-CDD6CF1BD776}" name="Column4" headerRowDxfId="709" dataDxfId="708" headerRowCellStyle="Comma" dataCellStyle="Comma">
      <calculatedColumnFormula>C12-B12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94D0C18-2074-4175-9425-B25D4A24AB49}" name="Table545" displayName="Table545" ref="A2:F63" totalsRowShown="0" headerRowDxfId="439" dataDxfId="438" tableBorderDxfId="437" headerRowCellStyle="Comma 155" dataCellStyle="Comma 150">
  <sortState xmlns:xlrd2="http://schemas.microsoft.com/office/spreadsheetml/2017/richdata2" ref="A3:F63">
    <sortCondition descending="1" ref="F3:F63"/>
  </sortState>
  <tableColumns count="6">
    <tableColumn id="1" xr3:uid="{12844778-513E-44A8-B3BE-EC1B35DF939C}" name="Row Labels" dataDxfId="436" dataCellStyle="Comma"/>
    <tableColumn id="2" xr3:uid="{0094DD2A-4A7C-4891-9DCF-841B09893D8D}" name="334:Petroleum oils" dataDxfId="435" dataCellStyle="Comma 150"/>
    <tableColumn id="3" xr3:uid="{0CF830CD-E553-430E-87D5-58938EFC3B23}" name="723:Civil engineering and contractors' equipment" dataDxfId="434" dataCellStyle="Comma 150"/>
    <tableColumn id="4" xr3:uid="{ACFB5F7E-F132-4135-B866-53A0E24F3551}" name="744:Mechanical handling equipment" dataDxfId="433" dataCellStyle="Comma 150"/>
    <tableColumn id="5" xr3:uid="{DFDC7733-7699-40A6-AEA2-2F4F6FBBEBAD}" name="781:Motor vehicles for the transportation of persons" dataDxfId="432" dataCellStyle="Comma 150"/>
    <tableColumn id="6" xr3:uid="{AC1A4687-2175-440D-8C5A-A95D85CBB684}" name="782:Motor vehicles (for commercial purposes)" dataDxfId="431" dataCellStyle="Comma 150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B8216E-F835-4C36-87A0-0E18BCC7E402}" name="Table27" displayName="Table27" ref="A3:F15" headerRowCount="0" totalsRowShown="0" headerRowDxfId="430" dataDxfId="428" headerRowBorderDxfId="429" tableBorderDxfId="427" headerRowCellStyle="Comma" dataCellStyle="Comma">
  <tableColumns count="6">
    <tableColumn id="1" xr3:uid="{3179DA3D-31B0-4086-933B-30E9486FB379}" name="Column1" headerRowDxfId="426" dataDxfId="425" totalsRowDxfId="424" dataCellStyle="Comma"/>
    <tableColumn id="2" xr3:uid="{99CDBC9E-4098-4B1E-92A1-AC0B6D16EE17}" name="Column2" headerRowDxfId="423" dataDxfId="422" totalsRowDxfId="421" dataCellStyle="Comma"/>
    <tableColumn id="3" xr3:uid="{B6C57B88-B51C-4AF5-B74B-DA89A0F76A5F}" name="Column3" headerRowDxfId="420" dataDxfId="419" totalsRowDxfId="418" dataCellStyle="Comma"/>
    <tableColumn id="4" xr3:uid="{D44DD32C-278D-4F8C-8770-5AC975F27E3A}" name="Column4" headerRowDxfId="417" dataDxfId="416" totalsRowDxfId="415" dataCellStyle="Comma"/>
    <tableColumn id="5" xr3:uid="{17B9D534-CD9E-4BAF-B4F9-D7D580DF4C5D}" name="Column5" headerRowDxfId="414" dataDxfId="413" totalsRowDxfId="412" dataCellStyle="Comma"/>
    <tableColumn id="6" xr3:uid="{B9D60DEE-8834-4EE6-9355-6DA69476C257}" name="Column6" headerRowDxfId="411" dataDxfId="410" totalsRowDxfId="409" dataCellStyle="Comm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7D473C-02CA-4C3D-AD4E-B95B8BF82ACD}" name="Table30329" displayName="Table30329" ref="A4:I13" headerRowCount="0" totalsRowShown="0" headerRowDxfId="408" dataDxfId="407" tableBorderDxfId="406" headerRowCellStyle="Comma" dataCellStyle="Comma">
  <tableColumns count="9">
    <tableColumn id="1" xr3:uid="{00000000-0010-0000-1200-000001000000}" name="Column1" headerRowDxfId="405" dataDxfId="404" headerRowCellStyle="Comma" dataCellStyle="Comma"/>
    <tableColumn id="2" xr3:uid="{00000000-0010-0000-1200-000002000000}" name="Column2" headerRowDxfId="403" dataDxfId="402" headerRowCellStyle="Comma" dataCellStyle="Comma 120"/>
    <tableColumn id="3" xr3:uid="{00000000-0010-0000-1200-000003000000}" name="Column3" headerRowDxfId="401" dataDxfId="400" headerRowCellStyle="Comma" dataCellStyle="Comma">
      <calculatedColumnFormula>(B4/$B$13)*100</calculatedColumnFormula>
    </tableColumn>
    <tableColumn id="4" xr3:uid="{00000000-0010-0000-1200-000004000000}" name="Column4" headerRowDxfId="399" dataDxfId="398" headerRowCellStyle="Comma" dataCellStyle="Comma 120"/>
    <tableColumn id="5" xr3:uid="{00000000-0010-0000-1200-000005000000}" name="Column5" headerRowDxfId="397" dataDxfId="396" headerRowCellStyle="Comma" dataCellStyle="Comma">
      <calculatedColumnFormula>(D4/$D$13)*100</calculatedColumnFormula>
    </tableColumn>
    <tableColumn id="6" xr3:uid="{00000000-0010-0000-1200-000006000000}" name="Column6" headerRowDxfId="395" dataDxfId="394" headerRowCellStyle="Comma" dataCellStyle="Comma 120"/>
    <tableColumn id="7" xr3:uid="{00000000-0010-0000-1200-000007000000}" name="Column7" headerRowDxfId="393" dataDxfId="392" headerRowCellStyle="Comma" dataCellStyle="Comma"/>
    <tableColumn id="8" xr3:uid="{00000000-0010-0000-1200-000008000000}" name="Column8" headerRowDxfId="391" dataDxfId="390" headerRowCellStyle="Comma" dataCellStyle="Comma">
      <calculatedColumnFormula>((F4/D4)-1)*100</calculatedColumnFormula>
    </tableColumn>
    <tableColumn id="9" xr3:uid="{00000000-0010-0000-1200-000009000000}" name="Column9" headerRowDxfId="389" dataDxfId="38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F797FA4-4EBF-455B-A354-0B914B399A5A}" name="Table118" displayName="Table118" ref="A2:J251" headerRowCount="0" totalsRowShown="0" headerRowDxfId="387" dataDxfId="385" headerRowBorderDxfId="386" tableBorderDxfId="384" dataCellStyle="Comma 157">
  <sortState xmlns:xlrd2="http://schemas.microsoft.com/office/spreadsheetml/2017/richdata2" ref="A2:J251">
    <sortCondition descending="1" ref="H2:H251"/>
  </sortState>
  <tableColumns count="10">
    <tableColumn id="1" xr3:uid="{94AA04BD-08FE-4345-B596-22E26DE4AB95}" name="Column1" headerRowDxfId="383" dataDxfId="382"/>
    <tableColumn id="2" xr3:uid="{F47D8B75-8418-4333-8BA9-4DA54363974E}" name="Column2" headerRowDxfId="381" dataDxfId="380" dataCellStyle="Comma 157"/>
    <tableColumn id="3" xr3:uid="{1FD08374-2188-4B85-B26D-B5B25443DB9B}" name="Column3" headerRowDxfId="379" dataDxfId="378" dataCellStyle="Comma 157"/>
    <tableColumn id="4" xr3:uid="{8C6D8318-FB2A-4C2C-979D-FB8A08F90C88}" name="Column4" headerRowDxfId="377" dataDxfId="376" dataCellStyle="Comma 157"/>
    <tableColumn id="5" xr3:uid="{39F7EE61-CBF6-4127-B1A2-06BF201720FB}" name="Column5" headerRowDxfId="375" dataDxfId="374" dataCellStyle="Comma 157"/>
    <tableColumn id="6" xr3:uid="{C4E25F12-A64A-4F01-86DF-807BC1093BF7}" name="Column6" headerRowDxfId="373" dataDxfId="372" dataCellStyle="Comma 157"/>
    <tableColumn id="7" xr3:uid="{05EF338B-F5B0-44BF-BD94-88787DE39193}" name="Column7" headerRowDxfId="371" dataDxfId="370" dataCellStyle="Comma 157"/>
    <tableColumn id="8" xr3:uid="{584C3877-F071-4728-9BAD-77BD0288A765}" name="Column8" headerRowDxfId="369" dataDxfId="368" dataCellStyle="Comma 157"/>
    <tableColumn id="9" xr3:uid="{0DBFB53D-253E-4BCA-B129-75AF941B1A8B}" name="Column9" headerRowDxfId="367" dataDxfId="366" dataCellStyle="Comma 157"/>
    <tableColumn id="10" xr3:uid="{F51EC78C-C567-40C6-8335-361CB34AF10B}" name="Column10" headerRowDxfId="365" dataDxfId="364" dataCellStyle="Comma 157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67A8656-DEF4-4E0F-93F2-3D928DBA51D5}" name="Table323611" displayName="Table323611" ref="A4:I13" headerRowCount="0" totalsRowShown="0" headerRowDxfId="363" dataDxfId="362" tableBorderDxfId="361" headerRowCellStyle="Comma">
  <tableColumns count="9">
    <tableColumn id="1" xr3:uid="{00000000-0010-0000-1400-000001000000}" name="Column1" headerRowDxfId="360" dataDxfId="359" headerRowCellStyle="Comma" dataCellStyle="Comma"/>
    <tableColumn id="2" xr3:uid="{00000000-0010-0000-1400-000002000000}" name="Column2" headerRowDxfId="358" dataDxfId="357" headerRowCellStyle="Comma" dataCellStyle="Comma"/>
    <tableColumn id="3" xr3:uid="{00000000-0010-0000-1400-000003000000}" name="Column3" headerRowDxfId="356" dataDxfId="355" headerRowCellStyle="Comma" dataCellStyle="Comma">
      <calculatedColumnFormula>(B4/$B$13)*100</calculatedColumnFormula>
    </tableColumn>
    <tableColumn id="4" xr3:uid="{00000000-0010-0000-1400-000004000000}" name="Column4" headerRowDxfId="354" dataDxfId="353" headerRowCellStyle="Comma" dataCellStyle="Comma"/>
    <tableColumn id="5" xr3:uid="{00000000-0010-0000-1400-000005000000}" name="Column5" headerRowDxfId="352" dataDxfId="351" headerRowCellStyle="Comma" dataCellStyle="Comma">
      <calculatedColumnFormula>(D4/$D$13)*100</calculatedColumnFormula>
    </tableColumn>
    <tableColumn id="6" xr3:uid="{00000000-0010-0000-1400-000006000000}" name="Column6" headerRowDxfId="350" dataDxfId="349" headerRowCellStyle="Comma" dataCellStyle="Comma"/>
    <tableColumn id="7" xr3:uid="{00000000-0010-0000-1400-000007000000}" name="Column7" headerRowDxfId="348" dataDxfId="347" headerRowCellStyle="Comma" dataCellStyle="Comma"/>
    <tableColumn id="8" xr3:uid="{00000000-0010-0000-1400-000008000000}" name="Column8" headerRowDxfId="346" dataDxfId="345" headerRowCellStyle="Comma" dataCellStyle="Comma">
      <calculatedColumnFormula>((F4/D4)-1)*100</calculatedColumnFormula>
    </tableColumn>
    <tableColumn id="9" xr3:uid="{00000000-0010-0000-1400-000009000000}" name="Column9" headerRowDxfId="344" dataDxfId="343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C8B74C0-0BA2-4354-8D37-78EF64472156}" name="Table1218" displayName="Table1218" ref="A2:J216" headerRowCount="0" totalsRowShown="0" headerRowDxfId="342" dataDxfId="340" headerRowBorderDxfId="341" tableBorderDxfId="339" dataCellStyle="Comma 158">
  <tableColumns count="10">
    <tableColumn id="1" xr3:uid="{94DE5067-B747-4126-A281-82A63A8256FF}" name="Column1" headerRowDxfId="338" dataDxfId="337"/>
    <tableColumn id="2" xr3:uid="{D04CB9BC-042C-4A08-A572-26C3FE6BFCD6}" name="Column2" headerRowDxfId="336" dataDxfId="335" dataCellStyle="Comma 158"/>
    <tableColumn id="3" xr3:uid="{CCCED8ED-9330-42E7-A319-AD0078EAA779}" name="Column3" headerRowDxfId="334" dataDxfId="333" dataCellStyle="Comma 158"/>
    <tableColumn id="4" xr3:uid="{3316D45D-F040-4EF0-86EC-652B0AF56B47}" name="Column4" headerRowDxfId="332" dataDxfId="331" dataCellStyle="Comma 158"/>
    <tableColumn id="5" xr3:uid="{04F2C16A-D74B-421B-83E8-F23FD2A9289B}" name="Column5" headerRowDxfId="330" dataDxfId="329" dataCellStyle="Comma 158"/>
    <tableColumn id="6" xr3:uid="{3A15B47E-E267-4762-893A-9C3D2DDD1230}" name="Column6" headerRowDxfId="328" dataDxfId="327" dataCellStyle="Comma 158"/>
    <tableColumn id="7" xr3:uid="{5E8EBA75-AAB9-48F0-A969-56B4F0B24B36}" name="Column7" headerRowDxfId="326" dataDxfId="325" dataCellStyle="Comma 158"/>
    <tableColumn id="8" xr3:uid="{55738517-B251-4737-A934-E3026A1E64DD}" name="Column8" headerRowDxfId="324" dataDxfId="323" dataCellStyle="Comma 158"/>
    <tableColumn id="9" xr3:uid="{F4AD1922-B4C8-4239-A5A2-8EBD6E593D88}" name="Column9" headerRowDxfId="322" dataDxfId="321" dataCellStyle="Comma 158"/>
    <tableColumn id="10" xr3:uid="{148C0539-3FF4-4B20-8A8A-AF1F58A61C45}" name="Column10" headerRowDxfId="320" dataDxfId="319" dataCellStyle="Comma 158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75C8685-5BFD-4B2A-B9ED-E8A4A801EE2D}" name="Table34451848" displayName="Table34451848" ref="A4:I9" headerRowCount="0" totalsRowShown="0" headerRowDxfId="318" dataDxfId="317" tableBorderDxfId="316">
  <tableColumns count="9">
    <tableColumn id="1" xr3:uid="{00000000-0010-0000-1600-000001000000}" name="Column1" headerRowDxfId="315" dataDxfId="314" headerRowCellStyle="Comma" dataCellStyle="Comma"/>
    <tableColumn id="2" xr3:uid="{00000000-0010-0000-1600-000002000000}" name="Column2" headerRowDxfId="313" dataDxfId="312" headerRowCellStyle="Comma" dataCellStyle="Comma 85"/>
    <tableColumn id="3" xr3:uid="{00000000-0010-0000-1600-000003000000}" name="Column3" headerRowDxfId="311" dataDxfId="310" headerRowCellStyle="Comma" dataCellStyle="Comma"/>
    <tableColumn id="4" xr3:uid="{00000000-0010-0000-1600-000004000000}" name="Column4" headerRowDxfId="309" dataDxfId="308" headerRowCellStyle="Comma" dataCellStyle="Comma 85"/>
    <tableColumn id="5" xr3:uid="{00000000-0010-0000-1600-000005000000}" name="Column5" headerRowDxfId="307" dataDxfId="306" headerRowCellStyle="Comma" dataCellStyle="Comma"/>
    <tableColumn id="6" xr3:uid="{00000000-0010-0000-1600-000006000000}" name="Column6" headerRowDxfId="305" dataDxfId="304" headerRowCellStyle="Comma" dataCellStyle="Comma 85"/>
    <tableColumn id="7" xr3:uid="{00000000-0010-0000-1600-000007000000}" name="Column7" headerRowDxfId="303" dataDxfId="302" headerRowCellStyle="Comma" dataCellStyle="Comma"/>
    <tableColumn id="8" xr3:uid="{00000000-0010-0000-1600-000008000000}" name="Column8" headerRowDxfId="301" dataDxfId="300" headerRowCellStyle="Comma" dataCellStyle="Comma">
      <calculatedColumnFormula>((F4/D4)-1)*100</calculatedColumnFormula>
    </tableColumn>
    <tableColumn id="9" xr3:uid="{00000000-0010-0000-1600-000009000000}" name="Column9" headerRowDxfId="299" dataDxfId="29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4E622C8-9ED5-408F-B9E2-6A4986195FC0}" name="Table245835" displayName="Table245835" ref="A5:D246" headerRowCount="0" totalsRowShown="0" headerRowDxfId="297" dataDxfId="296" tableBorderDxfId="295" headerRowCellStyle="Comma 10 10 2 2 2 2 2 2 2 2 2 2 2 2">
  <sortState xmlns:xlrd2="http://schemas.microsoft.com/office/spreadsheetml/2017/richdata2" ref="A5:D246">
    <sortCondition descending="1" ref="D6:D247"/>
  </sortState>
  <tableColumns count="4">
    <tableColumn id="1" xr3:uid="{241DE952-75B0-4982-AA0A-5D99BA12664D}" name="Column1" headerRowDxfId="294" dataDxfId="293"/>
    <tableColumn id="2" xr3:uid="{25F1C2A7-0759-4302-B542-4F5CA0F24EFB}" name="Column2" headerRowDxfId="292" dataDxfId="291" headerRowCellStyle="Comma 10 10 2 2 2 2 2 2 2 2 2 2 2 2" dataCellStyle="Comma 10 10 2 2 2 2 2 2 2 2 2 2 2 2"/>
    <tableColumn id="3" xr3:uid="{90581102-668F-4E55-A288-C73E69126B64}" name="Column3" headerRowDxfId="290" dataDxfId="289" headerRowCellStyle="Comma 10 10 2 2 2 2 2 2 2 2 2 2 2 2" dataCellStyle="Comma 10 10 2 2 2 2 2 2 2 2 2 2 2 2"/>
    <tableColumn id="4" xr3:uid="{98DA60A8-0F5C-4F0D-B9D0-E854EBDDCD9E}" name="Column4" headerRowDxfId="288" dataDxfId="287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2A4ED72-9905-4837-9D5A-D1AE406D9A9A}" name="Table295936" displayName="Table295936" ref="F5:I246" headerRowCount="0" totalsRowShown="0" headerRowDxfId="286" dataDxfId="285" tableBorderDxfId="284" headerRowCellStyle="Comma" dataCellStyle="Comma">
  <tableColumns count="4">
    <tableColumn id="1" xr3:uid="{7B5980C5-01CD-402C-9849-1BE32C55F947}" name="Column1" headerRowDxfId="283" dataDxfId="282" dataCellStyle="Comma"/>
    <tableColumn id="2" xr3:uid="{81066142-BC0A-4539-BE4A-1653E3A1CBA8}" name="Column2" headerRowDxfId="281" dataDxfId="280" headerRowCellStyle="Comma 10 10 2 2 2 2 2 2 2 2 2 2 2 2" dataCellStyle="Comma"/>
    <tableColumn id="3" xr3:uid="{F09D7DC6-53EB-4A46-83F2-01D4E211F0E3}" name="Column3" headerRowDxfId="279" dataDxfId="278" headerRowCellStyle="Comma 10 10 2 2 2 2 2 2 2 2 2 2 2 2" dataCellStyle="Comma"/>
    <tableColumn id="4" xr3:uid="{88699AB2-D7F8-4DD2-8B08-C7B1972AA3BC}" name="Column4" headerRowDxfId="277" dataDxfId="276" headerRowCellStyle="Comma 10 10 2 2 2 2 2 2 2 2 2 2 2 2" dataCellStyle="Comma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5F20F60-CD89-4755-95F9-D218AF1DDFCA}" name="Table346037" displayName="Table346037" ref="K5:N246" headerRowCount="0" totalsRowShown="0" headerRowDxfId="275" dataDxfId="274" tableBorderDxfId="273" headerRowCellStyle="Comma 10 10 2 2 2 2 2 2 2 2 2 2 2 2">
  <tableColumns count="4">
    <tableColumn id="1" xr3:uid="{2D60396A-B044-4AAD-951C-E7B4E2F41904}" name="Column1" headerRowDxfId="272" dataDxfId="271"/>
    <tableColumn id="2" xr3:uid="{9607A5D9-189A-4F3F-A6A5-7C5DE4729A5B}" name="Column2" headerRowDxfId="270" dataDxfId="269" headerRowCellStyle="Comma 10 10 2 2 2 2 2 2 2 2 2 2 2 2" dataCellStyle="Comma 10 10 2 2 2 2 2 2 2 2 2 2 2 2"/>
    <tableColumn id="3" xr3:uid="{18CF0B34-FE63-45C3-B11F-09E79ED5CD59}" name="Column3" headerRowDxfId="268" dataDxfId="267" headerRowCellStyle="Comma 10 10 2 2 2 2 2 2 2 2 2 2 2 2" dataCellStyle="Comma 10 10 2 2 2 2 2 2 2 2 2 2 2 2"/>
    <tableColumn id="4" xr3:uid="{011637C9-D29E-481E-957A-E8BEAA2F786A}" name="Column4" headerRowDxfId="266" dataDxfId="265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1F6EDD5-5013-4028-A851-7DDDB6068233}" name="Table5" displayName="Table5" ref="A2:E14" headerRowCount="0" totalsRowShown="0" headerRowDxfId="707" dataDxfId="706" tableBorderDxfId="705">
  <tableColumns count="5">
    <tableColumn id="1" xr3:uid="{4B463BFD-D75F-4230-AB56-F205E8D2CDB1}" name="Column1" headerRowDxfId="704" dataDxfId="703"/>
    <tableColumn id="2" xr3:uid="{AD0DB5F7-D5A3-4F36-9559-336E9800150A}" name="Column2" headerRowDxfId="702" dataDxfId="701" dataCellStyle="Comma 117"/>
    <tableColumn id="3" xr3:uid="{345A7A19-6510-492F-8450-423AFDE9EB00}" name="Column3" headerRowDxfId="700" dataDxfId="699" dataCellStyle="Comma 117"/>
    <tableColumn id="4" xr3:uid="{7578DCB3-634D-42CB-A81E-7BBA3B97C502}" name="Column4" headerRowDxfId="698" dataDxfId="697"/>
    <tableColumn id="5" xr3:uid="{C3E342DB-B6D4-48FE-B0A9-9AEA7A1A9655}" name="Column5" headerRowDxfId="696" dataDxfId="695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C84FB270-59A6-4F32-88CC-5ECA26915002}" name="Table421116" displayName="Table421116" ref="A3:D8" headerRowCount="0" totalsRowCount="1" headerRowDxfId="264" dataDxfId="263" totalsRowDxfId="261" tableBorderDxfId="262" headerRowCellStyle="Comma 23">
  <tableColumns count="4">
    <tableColumn id="1" xr3:uid="{845392F7-3EB0-4ADE-85C0-FB34B180958D}" name="Column1" headerRowDxfId="260" dataDxfId="259" totalsRowDxfId="258" dataCellStyle="Comma"/>
    <tableColumn id="2" xr3:uid="{1F20528A-5129-4DF7-B986-879A31AF3568}" name="Column2" totalsRowFunction="custom" headerRowDxfId="257" dataDxfId="256" totalsRowDxfId="255" headerRowCellStyle="Comma 23" dataCellStyle="Comma">
      <totalsRowFormula>SUM(B3:B7)</totalsRowFormula>
    </tableColumn>
    <tableColumn id="3" xr3:uid="{DA207716-BA8D-467C-B37D-4736F20EA9EA}" name="Column3" totalsRowFunction="custom" headerRowDxfId="254" dataDxfId="253" totalsRowDxfId="252" headerRowCellStyle="Comma 23" dataCellStyle="Comma">
      <totalsRowFormula>SUM(C3:C7)</totalsRowFormula>
    </tableColumn>
    <tableColumn id="4" xr3:uid="{D6BB679B-EEB8-44D1-85AD-132CC4265444}" name="Column4" totalsRowFunction="custom" headerRowDxfId="251" dataDxfId="250" totalsRowDxfId="249" headerRowCellStyle="Comma 23" dataCellStyle="Comma">
      <totalsRowFormula>SUM(D3:D7)</totalsRow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2D28C9E3-7991-4816-94CF-8F4EBEE115DE}" name="Table3896259" displayName="Table3896259" ref="A4:I9" headerRowCount="0" totalsRowShown="0" headerRowDxfId="248" dataDxfId="247" tableBorderDxfId="246">
  <tableColumns count="9">
    <tableColumn id="1" xr3:uid="{7F68F5E3-1151-4FC1-AFA8-5078D5163FD0}" name="Column1" headerRowDxfId="245" dataDxfId="244" headerRowCellStyle="Comma" dataCellStyle="Comma"/>
    <tableColumn id="2" xr3:uid="{7ECD1EE9-CFE5-4BC6-A40B-5948057B0E22}" name="Column2" headerRowDxfId="243" dataDxfId="242" headerRowCellStyle="Comma" dataCellStyle="Comma 72 2"/>
    <tableColumn id="3" xr3:uid="{46877253-AD85-4629-A8FF-A9FC5FCE3959}" name="Column3" headerRowDxfId="241" dataDxfId="240" headerRowCellStyle="Comma" dataCellStyle="Comma">
      <calculatedColumnFormula>(B4/$B$9)*100</calculatedColumnFormula>
    </tableColumn>
    <tableColumn id="4" xr3:uid="{1213770B-DA0B-4838-9D00-CA227B8C359E}" name="Column4" headerRowDxfId="239" dataDxfId="238" headerRowCellStyle="Comma" dataCellStyle="Comma 72 2"/>
    <tableColumn id="5" xr3:uid="{298D6763-4F9B-4E5D-B854-1DAAEBB4EDB1}" name="Column5" headerRowDxfId="237" dataDxfId="236" headerRowCellStyle="Comma" dataCellStyle="Comma">
      <calculatedColumnFormula>(D4/$D$9)*100</calculatedColumnFormula>
    </tableColumn>
    <tableColumn id="6" xr3:uid="{0914F7C7-D3FD-4E86-8DDD-17020BB8A426}" name="Column6" headerRowDxfId="235" dataDxfId="234" headerRowCellStyle="Comma" dataCellStyle="Comma 72 2"/>
    <tableColumn id="7" xr3:uid="{5531489D-0D81-4D03-B678-A0163D3D4E46}" name="Column7" headerRowDxfId="233" dataDxfId="232" headerRowCellStyle="Comma" dataCellStyle="Comma">
      <calculatedColumnFormula>(F4/$F$9)*100</calculatedColumnFormula>
    </tableColumn>
    <tableColumn id="8" xr3:uid="{FEE7E3A9-6557-406D-ABA9-B74FB7FA2DCE}" name="Column8" headerRowDxfId="231" dataDxfId="230" headerRowCellStyle="Comma" dataCellStyle="Comma">
      <calculatedColumnFormula>((F4/D4)-1)*100</calculatedColumnFormula>
    </tableColumn>
    <tableColumn id="9" xr3:uid="{0CF61064-6312-4B06-9A77-51C24127AC79}" name="Column9" headerRowDxfId="229" dataDxfId="22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D1BBB59-F222-4110-8DBD-B8D16770BBD9}" name="Table356353" displayName="Table356353" ref="A5:D263" headerRowCount="0" totalsRowShown="0" headerRowDxfId="227" dataDxfId="226" tableBorderDxfId="225" headerRowCellStyle="Comma 10 10 2 2 2 2 2 2 2 2 2 2 2 2">
  <tableColumns count="4">
    <tableColumn id="1" xr3:uid="{34726B55-9A2F-45F4-AC57-55B7FA588824}" name="Column1" headerRowDxfId="224" dataDxfId="223"/>
    <tableColumn id="2" xr3:uid="{BD0F3CE1-B889-406F-8073-204017D68307}" name="Column2" headerRowDxfId="222" dataDxfId="221" headerRowCellStyle="Comma 10 10 2 2 2 2 2 2 2 2 2 2 2 2" dataCellStyle="Comma 10 10 2 2 2 2 2 2 2 2 2 2 2 2"/>
    <tableColumn id="3" xr3:uid="{9BE739DC-42C5-404B-A803-DA55582DBE7A}" name="Column3" headerRowDxfId="220" dataDxfId="219" headerRowCellStyle="Comma 10 10 2 2 2 2 2 2 2 2 2 2 2 2" dataCellStyle="Comma 10 10 2 2 2 2 2 2 2 2 2 2 2 2"/>
    <tableColumn id="4" xr3:uid="{30F1BB36-CBB3-4AC3-8E03-15774AD6DDDB}" name="Column4" headerRowDxfId="218" dataDxfId="217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2F453C6-7C34-441C-9EED-64DEA6AEA6BB}" name="Table366454" displayName="Table366454" ref="F5:I263" headerRowCount="0" totalsRowShown="0" headerRowDxfId="216" dataDxfId="215" tableBorderDxfId="214" headerRowCellStyle="Comma 10 10 2 2 2 2 2 2 2 2 2 2 2 2">
  <tableColumns count="4">
    <tableColumn id="1" xr3:uid="{86FC7F32-9E19-4770-A76D-CE13E93137C2}" name="Column1" headerRowDxfId="213" dataDxfId="212"/>
    <tableColumn id="2" xr3:uid="{609AD3A0-7690-4DD4-B768-68628FAB7459}" name="Column2" headerRowDxfId="211" dataDxfId="210" headerRowCellStyle="Comma 10 10 2 2 2 2 2 2 2 2 2 2 2 2" dataCellStyle="Comma 10 10 2 2 2 2 2 2 2 2 2 2 2 2"/>
    <tableColumn id="3" xr3:uid="{C9A45DBF-E683-45A6-B306-38D93C317F3C}" name="Column3" headerRowDxfId="209" dataDxfId="208" headerRowCellStyle="Comma 10 10 2 2 2 2 2 2 2 2 2 2 2 2" dataCellStyle="Comma 10 10 2 2 2 2 2 2 2 2 2 2 2 2"/>
    <tableColumn id="4" xr3:uid="{64B78326-1700-4541-9827-55E50837D7BC}" name="Column4" headerRowDxfId="207" dataDxfId="206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B98C8CB-C88A-43C7-A82E-5073DD3E3B12}" name="Table416555" displayName="Table416555" ref="K5:N263" headerRowCount="0" totalsRowShown="0" headerRowDxfId="205" dataDxfId="204" tableBorderDxfId="203" headerRowCellStyle="Comma 10 10 2 2 2 2 2 2 2 2 2 2 2 2">
  <tableColumns count="4">
    <tableColumn id="1" xr3:uid="{D050F62C-8435-4B6B-8FC3-113FF2FEA2A9}" name="Column1" headerRowDxfId="202" dataDxfId="201"/>
    <tableColumn id="2" xr3:uid="{0FCA6700-BF26-4986-AE6B-564A3E549E5C}" name="Column2" headerRowDxfId="200" dataDxfId="199" headerRowCellStyle="Comma 10 10 2 2 2 2 2 2 2 2 2 2 2 2" dataCellStyle="Comma 10 10 2 2 2 2 2 2 2 2 2 2 2 2"/>
    <tableColumn id="3" xr3:uid="{DD0D4D97-25ED-4FD2-8709-D0B217EBD42F}" name="Column3" headerRowDxfId="198" dataDxfId="197" headerRowCellStyle="Comma 10 10 2 2 2 2 2 2 2 2 2 2 2 2" dataCellStyle="Comma 10 10 2 2 2 2 2 2 2 2 2 2 2 2"/>
    <tableColumn id="4" xr3:uid="{2AB72F2A-CC99-42E0-9492-D025B8FECE7C}" name="Column4" headerRowDxfId="196" dataDxfId="195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BD51D3A7-F024-40F5-83AB-177AE7B1F482}" name="Table43146663" displayName="Table43146663" ref="A3:D8" headerRowCount="0" totalsRowShown="0" headerRowDxfId="194" dataDxfId="193" tableBorderDxfId="192" headerRowCellStyle="Comma 23">
  <tableColumns count="4">
    <tableColumn id="1" xr3:uid="{6B96967E-BA49-4688-B504-8499DB2FDAFF}" name="Column1" headerRowDxfId="191" dataDxfId="190"/>
    <tableColumn id="2" xr3:uid="{747AB297-B14A-4BA4-8689-FEB354AC4F95}" name="Column2" headerRowDxfId="189" dataDxfId="188" headerRowCellStyle="Comma 23" dataCellStyle="Comma 91"/>
    <tableColumn id="3" xr3:uid="{0C28AE2D-6315-4CFB-ABCA-112D31EED06D}" name="Column3" headerRowDxfId="187" dataDxfId="186" headerRowCellStyle="Comma 23" dataCellStyle="Comma 91"/>
    <tableColumn id="4" xr3:uid="{D0E597B2-BA48-43C1-9E73-CED8E11A0805}" name="Column4" headerRowDxfId="185" dataDxfId="184" headerRowCellStyle="Comma 23" dataCellStyle="Comma 91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73C1C77D-C5D2-43EB-A162-EEE198FC66C2}" name="Table76764" displayName="Table76764" ref="D3:E24" headerRowCount="0" totalsRowShown="0" headerRowDxfId="183" dataDxfId="182" tableBorderDxfId="181">
  <tableColumns count="2">
    <tableColumn id="1" xr3:uid="{A96DD6D1-F8DE-4060-9BA9-8900E1468E19}" name="Column1" headerRowDxfId="180" dataDxfId="179"/>
    <tableColumn id="2" xr3:uid="{91450C78-7CCB-4F94-94FA-DF14545F1D3F}" name="Column2" headerRowDxfId="178" dataDxfId="177" headerRowCellStyle="Comma 2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A001EFCB-CCEC-43E5-A407-6ABAA3715838}" name="Table476865" displayName="Table476865" ref="A3:B18" headerRowCount="0" totalsRowShown="0" headerRowDxfId="176" dataDxfId="175" tableBorderDxfId="174">
  <tableColumns count="2">
    <tableColumn id="1" xr3:uid="{72AC98D6-E45E-4DF6-A14B-4BD015434202}" name="Column1" headerRowDxfId="173" dataDxfId="172"/>
    <tableColumn id="2" xr3:uid="{A37AD7A7-DA5F-4CE8-9B04-705C84965CD0}" name="Column2" headerRowDxfId="171" dataDxfId="170" headerRowCellStyle="Comma 2" dataCellStyle="Comma 2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6D9BD18A-06DF-45EF-8FDB-5E148442219C}" name="Table486910" displayName="Table486910" ref="H3:J15" headerRowCount="0" totalsRowShown="0" headerRowDxfId="169" dataDxfId="168" tableBorderDxfId="167">
  <tableColumns count="3">
    <tableColumn id="1" xr3:uid="{7AF74353-B693-421C-94CB-8910BAE3EBED}" name="Column1" headerRowDxfId="166" dataDxfId="165" headerRowCellStyle="Comma" dataCellStyle="Comma"/>
    <tableColumn id="2" xr3:uid="{5BE05703-69D6-4778-A369-EFD11401E8CC}" name="Column2" headerRowDxfId="164" dataDxfId="163" headerRowCellStyle="Comma 148" dataCellStyle="Comma"/>
    <tableColumn id="3" xr3:uid="{6B7A022A-3909-4C55-8EAF-869C27A79067}" name="Column3" headerRowDxfId="162" dataDxfId="161" headerRowCellStyle="Comma 148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8B15C84-1389-4EA8-9EC9-9CC412D4A4F2}" name="Table497011" displayName="Table497011" ref="L3:Q567" headerRowCount="0" totalsRowShown="0" headerRowDxfId="160" dataDxfId="159" tableBorderDxfId="158">
  <tableColumns count="6">
    <tableColumn id="1" xr3:uid="{74462203-F51D-4002-8F32-BCAD0482F806}" name="Column1" headerRowDxfId="157" dataDxfId="156"/>
    <tableColumn id="2" xr3:uid="{70F05C5D-F103-4EB8-9E3F-1116368C1876}" name="Column2" headerRowDxfId="155" dataDxfId="154" headerRowCellStyle="Comma 148" dataCellStyle="Comma 148"/>
    <tableColumn id="3" xr3:uid="{8FEE6692-E603-4C08-A5D1-EF52405D9975}" name="Column3" headerRowDxfId="153" dataDxfId="152" headerRowCellStyle="Comma 142" dataCellStyle="Comma 142">
      <calculatedColumnFormula>(M3/$M$567)*100</calculatedColumnFormula>
    </tableColumn>
    <tableColumn id="4" xr3:uid="{16090596-34B2-4A2A-BBBD-2706B22F55BF}" name="Column4" headerRowDxfId="151" dataDxfId="150"/>
    <tableColumn id="5" xr3:uid="{1B0B4F5E-61EC-4B99-BD61-E98F83B1C1F7}" name="Column5" headerRowDxfId="149" dataDxfId="148" dataCellStyle="Comma"/>
    <tableColumn id="6" xr3:uid="{B951C416-DA06-4EC1-8B01-210F57D4491B}" name="Column6" headerRowDxfId="147" dataDxfId="146">
      <calculatedColumnFormula>(P3/$P$567)*100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1E3799-4E37-49D9-8D2C-30773F0B3849}" name="Table6" displayName="Table6" ref="A2:E9" headerRowCount="0" totalsRowShown="0" headerRowDxfId="694" dataDxfId="693" tableBorderDxfId="692" headerRowCellStyle="Comma" dataCellStyle="Comma">
  <tableColumns count="5">
    <tableColumn id="1" xr3:uid="{FACA3649-13E6-4568-A291-D223151BD851}" name="Column1" headerRowDxfId="691" dataDxfId="690" dataCellStyle="Comma"/>
    <tableColumn id="2" xr3:uid="{C4CAF884-0961-4950-8D23-DE9210B1FBE9}" name="Column2" headerRowDxfId="689" dataDxfId="688" dataCellStyle="Comma"/>
    <tableColumn id="3" xr3:uid="{9604AFF0-429E-4EFF-8BE1-8AB31F867D6D}" name="Column3" headerRowDxfId="687" dataDxfId="686" dataCellStyle="Comma"/>
    <tableColumn id="4" xr3:uid="{452F2BF5-4EBF-41E9-9C54-8A08A5052C38}" name="Column4" headerRowDxfId="685" dataDxfId="684" dataCellStyle="Comma"/>
    <tableColumn id="5" xr3:uid="{C012D0A3-B07E-41B4-8232-EEBB1487A5A7}" name="Column5" headerRowDxfId="683" dataDxfId="682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831C53A5-70BD-43F8-ADD2-1F351ACF067B}" name="Table97168" displayName="Table97168" ref="A11:F49" headerRowCount="0" totalsRowShown="0" headerRowDxfId="145" dataDxfId="144" tableBorderDxfId="143">
  <tableColumns count="6">
    <tableColumn id="1" xr3:uid="{78841BF6-43DA-4DBE-8EEE-1E3B6F63D5E6}" name="Column1" headerRowDxfId="142" dataDxfId="141"/>
    <tableColumn id="2" xr3:uid="{88FBDED5-7427-4755-92E0-170CFD1E494F}" name="Column2" headerRowDxfId="140" dataDxfId="139" headerRowCellStyle="Comma 131" dataCellStyle="Comma 156"/>
    <tableColumn id="3" xr3:uid="{632F3559-7148-4B67-BC96-0CA9AFAAA8AC}" name="Column3" headerRowDxfId="138" dataDxfId="137" headerRowCellStyle="Comma" dataCellStyle="Comma">
      <calculatedColumnFormula>(B11/$B$49)*100</calculatedColumnFormula>
    </tableColumn>
    <tableColumn id="4" xr3:uid="{FCD85C03-FE85-4481-A44B-1596FFE4B9C4}" name="Column4" headerRowDxfId="136" dataDxfId="135"/>
    <tableColumn id="5" xr3:uid="{A4FB793C-E3AE-472C-B8E0-0A19D89EEAA9}" name="Column5" headerRowDxfId="134" dataDxfId="133" headerRowCellStyle="Comma 131" dataCellStyle="Comma 156"/>
    <tableColumn id="6" xr3:uid="{A2E9A875-1643-47C3-8010-D38F24E93191}" name="Column6" headerRowDxfId="132" dataDxfId="131" headerRowCellStyle="Comma" data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66A7763B-B786-47BB-A644-A77C0F67D1C8}" name="Table4517269" displayName="Table4517269" ref="A53:F301" headerRowCount="0" totalsRowShown="0" headerRowDxfId="130" dataDxfId="129" tableBorderDxfId="128">
  <tableColumns count="6">
    <tableColumn id="1" xr3:uid="{59C4F43B-6D52-4847-ADE4-0EDEE5A5C2B3}" name="Column1" headerRowDxfId="127" dataDxfId="126"/>
    <tableColumn id="2" xr3:uid="{4CBE6A36-6F71-44FF-84A8-64E5127D62D0}" name="Column2" headerRowDxfId="125" dataDxfId="124" headerRowCellStyle="Comma 131" dataCellStyle="Comma 131"/>
    <tableColumn id="3" xr3:uid="{EED56315-C2D6-43DD-B12B-23576BF99A21}" name="Column3" headerRowDxfId="123" dataDxfId="122" headerRowCellStyle="Comma" dataCellStyle="Comma"/>
    <tableColumn id="4" xr3:uid="{AA078D42-ADA5-4CE1-B140-54C37E58C552}" name="Column4" headerRowDxfId="121" dataDxfId="120"/>
    <tableColumn id="5" xr3:uid="{7B4B35AB-E402-4914-80D5-A34ED3B6B6C7}" name="Column5" headerRowDxfId="119" dataDxfId="118" headerRowCellStyle="Comma 131" dataCellStyle="Comma 131"/>
    <tableColumn id="6" xr3:uid="{81C8EB87-6996-4D35-B57B-2A0819CB857C}" name="Column6" headerRowDxfId="117" dataDxfId="116" headerRowCellStyle="Comma" dataCellStyle="Comma">
      <calculatedColumnFormula>(E53/$E$301)*100</calculatedColumnFormula>
    </tableColumn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C7B3A92-9FD2-4B33-8931-941BE87941C7}" name="Table41" displayName="Table41" ref="G6:U24" headerRowCount="0" totalsRowShown="0" headerRowDxfId="115" dataDxfId="114" tableBorderDxfId="113" headerRowCellStyle="Comma" dataCellStyle="Comma">
  <tableColumns count="15">
    <tableColumn id="1" xr3:uid="{0B2E8FB8-06A8-475F-BD49-E6CBA6CDDAFC}" name="Column1" headerRowDxfId="112" dataDxfId="111"/>
    <tableColumn id="2" xr3:uid="{25CB535C-FF1E-45E8-B631-D590B01E6694}" name="Column2" headerRowDxfId="110" dataDxfId="109" headerRowCellStyle="Comma" dataCellStyle="Comma"/>
    <tableColumn id="3" xr3:uid="{A42F55FC-CF02-4CD0-85FF-C88272F3B4A0}" name="Column3" headerRowDxfId="108" dataDxfId="107" headerRowCellStyle="Comma" dataCellStyle="Comma"/>
    <tableColumn id="4" xr3:uid="{54C3EB61-D76A-450F-BE9B-02774CEA5C69}" name="Column4" headerRowDxfId="106" dataDxfId="105" headerRowCellStyle="Comma" dataCellStyle="Comma"/>
    <tableColumn id="5" xr3:uid="{4493E70D-72C4-498F-8D6F-43183B62A803}" name="Column5" headerRowDxfId="104" dataDxfId="103" headerRowCellStyle="Comma" dataCellStyle="Comma"/>
    <tableColumn id="6" xr3:uid="{A3738FAA-606E-41E3-8511-028E1A1BF643}" name="Column6" headerRowDxfId="102" dataDxfId="101" headerRowCellStyle="Comma" dataCellStyle="Comma"/>
    <tableColumn id="7" xr3:uid="{89A0158B-EAD4-46EE-A920-31A6D92E1A05}" name="Column7" headerRowDxfId="100" dataDxfId="99" headerRowCellStyle="Comma" dataCellStyle="Comma"/>
    <tableColumn id="8" xr3:uid="{0559C84D-87FB-43B0-8C94-C9866C0E77B2}" name="Column8" headerRowDxfId="98" dataDxfId="97" headerRowCellStyle="Comma" dataCellStyle="Comma"/>
    <tableColumn id="9" xr3:uid="{D9FDE8BE-BC25-4BD5-9D1F-C31A61DD1064}" name="Column9" headerRowDxfId="96" dataDxfId="95" headerRowCellStyle="Comma" dataCellStyle="Comma"/>
    <tableColumn id="10" xr3:uid="{0E19C073-1A4F-4D32-9BAD-88B1D85DB1AC}" name="Column10" headerRowDxfId="94" dataDxfId="93" headerRowCellStyle="Comma" dataCellStyle="Comma"/>
    <tableColumn id="11" xr3:uid="{D90CCFFD-533F-41A5-ACE7-FFA70BA247A2}" name="Column11" headerRowDxfId="92" dataDxfId="91" headerRowCellStyle="Comma" dataCellStyle="Comma"/>
    <tableColumn id="12" xr3:uid="{442F3020-44DA-49F9-876B-7E4C93EB848C}" name="Column12" headerRowDxfId="90" dataDxfId="89" headerRowCellStyle="Comma" dataCellStyle="Comma"/>
    <tableColumn id="13" xr3:uid="{84005F93-C028-4C84-AD9B-EC35C9779A0F}" name="Column13" headerRowDxfId="88" dataDxfId="87" headerRowCellStyle="Comma" dataCellStyle="Comma"/>
    <tableColumn id="14" xr3:uid="{B796CE8D-7FBE-49AF-B30A-BF1C8379A110}" name="Column14" headerRowDxfId="86" dataDxfId="85" headerRowCellStyle="Comma" dataCellStyle="Comma"/>
    <tableColumn id="15" xr3:uid="{D99AC484-2A2C-4325-B0A6-96F4E6191F9C}" name="Column15" headerRowDxfId="84" dataDxfId="83" headerRowCellStyle="Comma"/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F4755CB-860A-49A0-847F-1254B5F40574}" name="Table14" displayName="Table14" ref="G28:U46" headerRowCount="0" totalsRowShown="0" headerRowDxfId="82" dataDxfId="81" tableBorderDxfId="80" headerRowCellStyle="Comma" dataCellStyle="Comma">
  <tableColumns count="15">
    <tableColumn id="1" xr3:uid="{D5474E63-0837-4914-B960-CF46E94F3F92}" name="Column1"/>
    <tableColumn id="2" xr3:uid="{E57F53BF-78F4-4CAD-8C7D-B56A9E51A908}" name="Column2" headerRowDxfId="79" dataDxfId="78" headerRowCellStyle="Comma" dataCellStyle="Comma"/>
    <tableColumn id="3" xr3:uid="{076FF5F1-D51E-4BA8-B2AF-ECE9FC06C7C8}" name="Column3" headerRowDxfId="77" dataDxfId="76" headerRowCellStyle="Comma" dataCellStyle="Comma"/>
    <tableColumn id="4" xr3:uid="{EE10CF14-C39E-49FA-9368-00606E8890A7}" name="Column4" headerRowDxfId="75" dataDxfId="74" headerRowCellStyle="Comma" dataCellStyle="Comma"/>
    <tableColumn id="5" xr3:uid="{8EFBF790-7DBF-4054-9FE9-A0ED1571A23A}" name="Column5" headerRowDxfId="73" dataDxfId="72" headerRowCellStyle="Comma" dataCellStyle="Comma"/>
    <tableColumn id="6" xr3:uid="{3BE4722B-70E1-45FF-9BA1-83434B3DF04B}" name="Column6" headerRowDxfId="71" dataDxfId="70" headerRowCellStyle="Comma" dataCellStyle="Comma"/>
    <tableColumn id="7" xr3:uid="{DF2AF654-9E25-44AB-93A7-6B65B8CEDC00}" name="Column7" headerRowDxfId="69" dataDxfId="68" headerRowCellStyle="Comma" dataCellStyle="Comma"/>
    <tableColumn id="8" xr3:uid="{06DFA365-34DC-4BEC-865C-72B5CBA8F0B4}" name="Column8" headerRowDxfId="67" dataDxfId="66" headerRowCellStyle="Comma" dataCellStyle="Comma"/>
    <tableColumn id="9" xr3:uid="{11F902E1-1F87-47F5-95E2-E0E42E411153}" name="Column9" headerRowDxfId="65" dataDxfId="64" headerRowCellStyle="Comma" dataCellStyle="Comma"/>
    <tableColumn id="10" xr3:uid="{B8C00B9F-DCA9-4E0F-A0E3-DC954F0F5079}" name="Column10" headerRowDxfId="63" dataDxfId="62" headerRowCellStyle="Comma" dataCellStyle="Comma"/>
    <tableColumn id="11" xr3:uid="{359623FD-6DCD-45FD-B9C7-6AC79000688D}" name="Column11" headerRowDxfId="61" dataDxfId="60" headerRowCellStyle="Comma" dataCellStyle="Comma"/>
    <tableColumn id="12" xr3:uid="{6D729455-C4A5-4FB4-9B71-FBFACA3184B3}" name="Column12" headerRowDxfId="59" dataDxfId="58" headerRowCellStyle="Comma" dataCellStyle="Comma"/>
    <tableColumn id="13" xr3:uid="{1F5CA747-C93C-489B-8EFC-B85D333F0C71}" name="Column13" headerRowDxfId="57" dataDxfId="56" headerRowCellStyle="Comma" dataCellStyle="Comma"/>
    <tableColumn id="14" xr3:uid="{A866A9C6-7FB7-4196-A728-1DEB2DC15833}" name="Column14" headerRowDxfId="55" dataDxfId="54" headerRowCellStyle="Comma" dataCellStyle="Comma"/>
    <tableColumn id="15" xr3:uid="{A03032B6-86D3-4CB0-B5C8-CCC1B4D13ABE}" name="Column15" headerRowDxfId="53" headerRowCellStyle="Comma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9271FF7-A297-4939-91E9-663A575369FB}" name="Table464413" displayName="Table464413" ref="B4:E17" headerRowCount="0" totalsRowShown="0" headerRowDxfId="52" dataDxfId="51" tableBorderDxfId="50">
  <tableColumns count="4">
    <tableColumn id="1" xr3:uid="{029D07D0-2F96-49C9-A45A-3D78D15D59C1}" name="Column1" headerRowDxfId="49" dataDxfId="48" totalsRowDxfId="47" headerRowCellStyle="Comma" dataCellStyle="Comma" totalsRowCellStyle="Comma"/>
    <tableColumn id="2" xr3:uid="{9BA76139-E252-4662-9765-A3D2CFB0BEB6}" name="Column2" headerRowDxfId="46" dataDxfId="45" totalsRowDxfId="44" dataCellStyle="Comma 149" totalsRowCellStyle="Comma 149"/>
    <tableColumn id="3" xr3:uid="{D0B33CA3-7C62-4346-A4B2-075ACB07A2E4}" name="Column3" headerRowDxfId="43" dataDxfId="42" totalsRowDxfId="41" dataCellStyle="Comma 149" totalsRowCellStyle="Comma 149"/>
    <tableColumn id="4" xr3:uid="{60DD782C-D264-4171-A2EC-BECDF8EEBAB2}" name="Column4" headerRowDxfId="40" dataDxfId="39" totalsRowDxfId="38" headerRowCellStyle="Comma" dataCellStyle="Comma" totalsRowCellStyle="Comma"/>
  </tableColumns>
  <tableStyleInfo name="TableStyleLight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D7FCC8A-915E-4FFA-878D-94DF4B470437}" name="Table505473" displayName="Table505473" ref="A4:E18" headerRowCount="0" totalsRowShown="0" headerRowDxfId="37" dataDxfId="36" totalsRowDxfId="34" tableBorderDxfId="35">
  <tableColumns count="5">
    <tableColumn id="1" xr3:uid="{00000000-0010-0000-2000-000001000000}" name="Column1" headerRowDxfId="33" dataDxfId="32" totalsRowDxfId="31" dataCellStyle="Comma 154"/>
    <tableColumn id="3" xr3:uid="{00000000-0010-0000-2000-000003000000}" name="Column3" headerRowDxfId="30" dataDxfId="29" totalsRowDxfId="28" dataCellStyle="Comma"/>
    <tableColumn id="4" xr3:uid="{00000000-0010-0000-2000-000004000000}" name="Column4" headerRowDxfId="27" dataDxfId="26" totalsRowDxfId="25" dataCellStyle="Comma">
      <calculatedColumnFormula>SUM(B4:B4)</calculatedColumnFormula>
    </tableColumn>
    <tableColumn id="5" xr3:uid="{00000000-0010-0000-2000-000005000000}" name="Column5" headerRowDxfId="24" dataDxfId="23" totalsRowDxfId="22" dataCellStyle="Comma"/>
    <tableColumn id="6" xr3:uid="{EE81CB2C-1F99-4794-A12B-4E8CB37749C3}" name="Column6" headerRowDxfId="21" dataDxfId="20" totalsRowDxfId="19" dataCellStyle="Comma 109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76B58A3C-D45F-4FD7-B389-2018F359A4B2}" name="Table15" displayName="Table15" ref="A23:I39" headerRowCount="0" totalsRowShown="0" tableBorderDxfId="18">
  <tableColumns count="9">
    <tableColumn id="1" xr3:uid="{0F116F0F-1432-416E-A250-F4750FB53AE3}" name="Column1" headerRowDxfId="17" dataDxfId="16"/>
    <tableColumn id="2" xr3:uid="{093162C0-68CF-47D2-864F-82228BD871EE}" name="Column2" headerRowDxfId="15" dataDxfId="14" headerRowCellStyle="Comma 75" dataCellStyle="Comma 150"/>
    <tableColumn id="3" xr3:uid="{82AF2F45-B78A-4014-941E-8D1339500AF5}" name="Column3" headerRowDxfId="13" dataDxfId="12" headerRowCellStyle="Comma 75" dataCellStyle="Comma"/>
    <tableColumn id="4" xr3:uid="{A949FDCA-BB29-4115-85B1-2E0760B08D12}" name="Column4" headerRowDxfId="11" dataDxfId="10"/>
    <tableColumn id="5" xr3:uid="{07257853-EA80-4F00-9A94-9F5574B2C8CD}" name="Column5" headerRowDxfId="9" dataDxfId="8" headerRowCellStyle="Comma 75" dataCellStyle="Comma 150"/>
    <tableColumn id="6" xr3:uid="{CA2D3383-1D31-4F6A-83D7-3C85D7175D15}" name="Column6" headerRowDxfId="7" dataDxfId="6" headerRowCellStyle="Comma 75"/>
    <tableColumn id="7" xr3:uid="{3A66796E-FBDB-4257-8E5F-6FA3CD3298DD}" name="Column7" headerRowDxfId="5" dataDxfId="4"/>
    <tableColumn id="8" xr3:uid="{CBC99C5F-572F-4B59-8B7A-9E2475EDB964}" name="Column8" headerRowDxfId="3" dataDxfId="2" headerRowCellStyle="Comma 75" dataCellStyle="Comma"/>
    <tableColumn id="9" xr3:uid="{22AF38EF-554D-439A-83E9-6A488CD851B7}" name="Column9" headerRowDxfId="1" dataDxfId="0" headerRowCellStyle="Comma 75" dataCellStyle="Comma 1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805E3B-A799-48D5-9253-FF28B8E7093F}" name="Table10" displayName="Table10" ref="A4:H12" headerRowCount="0" totalsRowShown="0" headerRowDxfId="681" dataDxfId="680" tableBorderDxfId="679" headerRowCellStyle="Comma" dataCellStyle="Comma">
  <tableColumns count="8">
    <tableColumn id="1" xr3:uid="{091070EB-DBFD-459D-8485-378596C5ED50}" name="Column1" headerRowDxfId="678" dataDxfId="677" dataCellStyle="Comma"/>
    <tableColumn id="2" xr3:uid="{4F58A2FE-8415-48CA-9D80-742C2C0F586D}" name="Column2" headerRowDxfId="676" dataDxfId="675" headerRowCellStyle="Comma 118" dataCellStyle="Comma"/>
    <tableColumn id="3" xr3:uid="{CFFCD062-1275-43B8-AFA6-BD1799C16CE9}" name="Column3" headerRowDxfId="674" dataDxfId="673" headerRowCellStyle="Comma" dataCellStyle="Comma"/>
    <tableColumn id="4" xr3:uid="{7CED60BB-9488-43BD-9340-A24BF2B52289}" name="Column4" headerRowDxfId="672" dataDxfId="671" headerRowCellStyle="Comma 118" dataCellStyle="Comma"/>
    <tableColumn id="5" xr3:uid="{9465CC20-CE61-4353-A684-79AA5A59C98A}" name="Column5" headerRowDxfId="670" dataDxfId="669" headerRowCellStyle="Comma" dataCellStyle="Comma"/>
    <tableColumn id="6" xr3:uid="{BD91CE31-EB51-4E47-B356-37E57B746380}" name="Column6" headerRowDxfId="668" dataDxfId="667" headerRowCellStyle="Comma 118" dataCellStyle="Comma"/>
    <tableColumn id="7" xr3:uid="{140FD43F-59E0-4B15-90E2-1D827B0C0E03}" name="Column7" headerRowDxfId="666" dataDxfId="665" headerRowCellStyle="Comma" dataCellStyle="Comma"/>
    <tableColumn id="8" xr3:uid="{192C0E34-886D-490D-80DE-BF36B2F0C1D9}" name="Column8" headerRowDxfId="664" dataDxfId="663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296EABB-D9C6-4694-B75F-CF7D5482D8C3}" name="Table11" displayName="Table11" ref="A4:H11" headerRowCount="0" totalsRowShown="0" headerRowDxfId="662" dataDxfId="661" tableBorderDxfId="660" headerRowCellStyle="Comma 118" dataCellStyle="Comma">
  <tableColumns count="8">
    <tableColumn id="1" xr3:uid="{54981B17-E646-41A3-A908-038EA636018D}" name="Column1" headerRowDxfId="659" dataDxfId="658"/>
    <tableColumn id="2" xr3:uid="{20856DC0-0104-49E8-A525-8D76D55BCC73}" name="Column2" headerRowDxfId="657" dataDxfId="656" headerRowCellStyle="Comma 118" dataCellStyle="Comma 118"/>
    <tableColumn id="3" xr3:uid="{CA74A0D4-71E9-4240-9E76-3F21240F43A0}" name="Column3" headerRowDxfId="655" dataDxfId="654" headerRowCellStyle="Comma" dataCellStyle="Comma"/>
    <tableColumn id="4" xr3:uid="{07AE79CA-EBDB-4D43-8A54-32439B223808}" name="Column4" headerRowDxfId="653" dataDxfId="652" headerRowCellStyle="Comma 118" dataCellStyle="Comma 118"/>
    <tableColumn id="5" xr3:uid="{1DE8115C-158B-473C-A4F7-CCA4D52C86D3}" name="Column5" headerRowDxfId="651" dataDxfId="650" headerRowCellStyle="Comma" dataCellStyle="Comma"/>
    <tableColumn id="6" xr3:uid="{4111C080-44FE-4B84-990E-CB023A14CCA3}" name="Column6" headerRowDxfId="649" dataDxfId="648" headerRowCellStyle="Comma 118" dataCellStyle="Comma 118"/>
    <tableColumn id="7" xr3:uid="{532A2172-B8E6-4384-A946-BE27B8C07B1D}" name="Column7" headerRowDxfId="647" dataDxfId="646" headerRowCellStyle="Comma" dataCellStyle="Comma"/>
    <tableColumn id="8" xr3:uid="{66C1AF27-71C0-4BDC-A628-A56A161A4EC8}" name="Column8" headerRowDxfId="645" dataDxfId="644" headerRowCellStyle="Comma" dataCellStyle="Comma">
      <calculatedColumnFormula>'[1]Tab5 Re-exports by ISIC'!$F5-'[1]Tab5 Re-exports by ISIC'!$D5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A34E7C9-1D83-421A-BECE-501DAD597BFA}" name="Table1216" displayName="Table1216" ref="A4:H14" headerRowCount="0" totalsRowShown="0" headerRowDxfId="643" dataDxfId="642" tableBorderDxfId="641" headerRowCellStyle="Comma" dataCellStyle="Comma">
  <tableColumns count="8">
    <tableColumn id="1" xr3:uid="{ABE552D9-D54D-465D-8BDC-44F13314C219}" name="Column1" headerRowDxfId="640" dataDxfId="639"/>
    <tableColumn id="2" xr3:uid="{CD60F222-43D9-4BB8-A9BB-C3AFFC89AA2B}" name="Column2" headerRowDxfId="638" dataDxfId="637" headerRowCellStyle="Comma 118" dataCellStyle="Comma 118"/>
    <tableColumn id="3" xr3:uid="{A2173AFB-60AC-425A-B9A3-498D30313150}" name="Column3" headerRowDxfId="636" dataDxfId="635" headerRowCellStyle="Comma" dataCellStyle="Comma"/>
    <tableColumn id="4" xr3:uid="{2109C5CA-378D-4975-A080-E1C5E0F846AA}" name="Column4" headerRowDxfId="634" dataDxfId="633" headerRowCellStyle="Comma 118" dataCellStyle="Comma 118"/>
    <tableColumn id="5" xr3:uid="{A9DE474E-2109-4D82-BCC5-44017D5986EF}" name="Column5" headerRowDxfId="632" dataDxfId="631" headerRowCellStyle="Comma" dataCellStyle="Comma"/>
    <tableColumn id="6" xr3:uid="{3ED8EAAA-BB5B-46B3-B583-88694093A771}" name="Column6" headerRowDxfId="630" dataDxfId="629" headerRowCellStyle="Comma 118" dataCellStyle="Comma 118"/>
    <tableColumn id="7" xr3:uid="{7D510EFF-76B0-4539-8FC0-266CE03149AE}" name="Column7" headerRowDxfId="628" dataDxfId="627" headerRowCellStyle="Comma" dataCellStyle="Comma"/>
    <tableColumn id="8" xr3:uid="{DC346DBF-B959-437A-B53E-952847B13A02}" name="Column8" headerRowDxfId="626" dataDxfId="625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16E4386-3AE7-41A4-8488-46B34425B660}" name="Table9" displayName="Table9" ref="A2:B25" totalsRowShown="0" headerRowDxfId="624" dataDxfId="623" tableBorderDxfId="622">
  <autoFilter ref="A2:B25" xr:uid="{816E4386-3AE7-41A4-8488-46B34425B660}">
    <filterColumn colId="0" hiddenButton="1"/>
    <filterColumn colId="1" hiddenButton="1"/>
  </autoFilter>
  <tableColumns count="2">
    <tableColumn id="1" xr3:uid="{B63E071C-1B30-4818-A55E-A189349D80CF}" name="Manufacturing" dataDxfId="621"/>
    <tableColumn id="2" xr3:uid="{11D34357-0745-426D-B84F-92E7447A67E2}" name="Value(N$ m)" dataDxfId="620" dataCellStyle="Comma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C04FDAB-754A-4884-90E9-469B3190E948}" name="Table18" displayName="Table18" ref="C2:D7" totalsRowShown="0" headerRowDxfId="619" dataDxfId="618" tableBorderDxfId="617">
  <autoFilter ref="C2:D7" xr:uid="{AC04FDAB-754A-4884-90E9-469B3190E948}">
    <filterColumn colId="0" hiddenButton="1"/>
    <filterColumn colId="1" hiddenButton="1"/>
  </autoFilter>
  <tableColumns count="2">
    <tableColumn id="1" xr3:uid="{1D165034-F57B-4DB7-BAC8-6CF392A6CE73}" name="Mining_and_quarrying" dataDxfId="616"/>
    <tableColumn id="2" xr3:uid="{FB6AC3D0-C818-42FA-9DFC-3123DFB7485A}" name="Value(N$ m)" dataDxfId="615" dataCellStyle="Comma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29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34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39.xml"/><Relationship Id="rId4" Type="http://schemas.openxmlformats.org/officeDocument/2006/relationships/table" Target="../tables/table3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7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322" bestFit="1" customWidth="1"/>
    <col min="2" max="2" width="12.1796875" style="66" customWidth="1"/>
    <col min="3" max="7" width="8.81640625" style="66"/>
    <col min="8" max="8" width="20.1796875" style="66" customWidth="1"/>
    <col min="9" max="16384" width="8.81640625" style="66"/>
  </cols>
  <sheetData>
    <row r="1" spans="1:8" ht="22.5" customHeight="1" x14ac:dyDescent="0.3">
      <c r="A1" s="321" t="s">
        <v>315</v>
      </c>
      <c r="B1" s="67"/>
      <c r="C1" s="67"/>
      <c r="D1" s="67"/>
      <c r="E1" s="67"/>
      <c r="F1" s="67"/>
      <c r="G1" s="557"/>
      <c r="H1" s="557"/>
    </row>
    <row r="2" spans="1:8" x14ac:dyDescent="0.3">
      <c r="A2" s="94"/>
    </row>
    <row r="3" spans="1:8" x14ac:dyDescent="0.3">
      <c r="A3" s="93" t="s">
        <v>1592</v>
      </c>
      <c r="G3" s="68"/>
    </row>
    <row r="4" spans="1:8" x14ac:dyDescent="0.3">
      <c r="A4" s="93" t="s">
        <v>585</v>
      </c>
      <c r="G4" s="68"/>
    </row>
    <row r="5" spans="1:8" x14ac:dyDescent="0.3">
      <c r="A5" s="93" t="s">
        <v>586</v>
      </c>
      <c r="G5" s="68"/>
    </row>
    <row r="6" spans="1:8" x14ac:dyDescent="0.3">
      <c r="A6" s="94" t="s">
        <v>449</v>
      </c>
      <c r="G6" s="68"/>
    </row>
    <row r="7" spans="1:8" x14ac:dyDescent="0.3">
      <c r="A7" s="94" t="s">
        <v>450</v>
      </c>
      <c r="G7" s="68"/>
    </row>
    <row r="8" spans="1:8" x14ac:dyDescent="0.3">
      <c r="A8" s="94" t="s">
        <v>451</v>
      </c>
      <c r="G8" s="68"/>
    </row>
    <row r="9" spans="1:8" x14ac:dyDescent="0.3">
      <c r="A9" s="94" t="s">
        <v>526</v>
      </c>
      <c r="G9" s="68"/>
    </row>
    <row r="10" spans="1:8" x14ac:dyDescent="0.3">
      <c r="A10" s="94" t="s">
        <v>527</v>
      </c>
      <c r="G10" s="68"/>
    </row>
    <row r="11" spans="1:8" x14ac:dyDescent="0.3">
      <c r="A11" s="94" t="s">
        <v>498</v>
      </c>
      <c r="G11" s="68"/>
    </row>
    <row r="12" spans="1:8" x14ac:dyDescent="0.3">
      <c r="A12" s="94" t="s">
        <v>499</v>
      </c>
      <c r="G12" s="68"/>
    </row>
    <row r="13" spans="1:8" x14ac:dyDescent="0.3">
      <c r="A13" s="94" t="s">
        <v>500</v>
      </c>
      <c r="G13" s="68"/>
    </row>
    <row r="14" spans="1:8" x14ac:dyDescent="0.3">
      <c r="A14" s="94" t="s">
        <v>501</v>
      </c>
      <c r="G14" s="68"/>
    </row>
    <row r="15" spans="1:8" x14ac:dyDescent="0.3">
      <c r="A15" s="94" t="s">
        <v>502</v>
      </c>
      <c r="G15" s="68"/>
    </row>
    <row r="16" spans="1:8" x14ac:dyDescent="0.3">
      <c r="A16" s="94" t="s">
        <v>503</v>
      </c>
      <c r="G16" s="68"/>
    </row>
    <row r="17" spans="1:1" x14ac:dyDescent="0.3">
      <c r="A17" s="94" t="s">
        <v>504</v>
      </c>
    </row>
    <row r="18" spans="1:1" x14ac:dyDescent="0.3">
      <c r="A18" s="94" t="s">
        <v>505</v>
      </c>
    </row>
    <row r="19" spans="1:1" x14ac:dyDescent="0.3">
      <c r="A19" s="94" t="s">
        <v>506</v>
      </c>
    </row>
    <row r="20" spans="1:1" x14ac:dyDescent="0.3">
      <c r="A20" s="94" t="s">
        <v>507</v>
      </c>
    </row>
    <row r="21" spans="1:1" x14ac:dyDescent="0.3">
      <c r="A21" s="94" t="s">
        <v>508</v>
      </c>
    </row>
    <row r="22" spans="1:1" x14ac:dyDescent="0.3">
      <c r="A22" s="94" t="s">
        <v>549</v>
      </c>
    </row>
    <row r="23" spans="1:1" x14ac:dyDescent="0.3">
      <c r="A23" s="93" t="s">
        <v>550</v>
      </c>
    </row>
    <row r="24" spans="1:1" x14ac:dyDescent="0.3">
      <c r="A24" s="93" t="s">
        <v>551</v>
      </c>
    </row>
    <row r="25" spans="1:1" x14ac:dyDescent="0.3">
      <c r="A25" s="93" t="s">
        <v>552</v>
      </c>
    </row>
    <row r="26" spans="1:1" x14ac:dyDescent="0.3">
      <c r="A26" s="93" t="s">
        <v>553</v>
      </c>
    </row>
    <row r="27" spans="1:1" x14ac:dyDescent="0.3">
      <c r="A27" s="93" t="s">
        <v>554</v>
      </c>
    </row>
    <row r="28" spans="1:1" ht="14.5" x14ac:dyDescent="0.35">
      <c r="A28" s="181" t="s">
        <v>555</v>
      </c>
    </row>
    <row r="29" spans="1:1" x14ac:dyDescent="0.3">
      <c r="A29" s="93" t="s">
        <v>593</v>
      </c>
    </row>
    <row r="30" spans="1:1" ht="14.5" x14ac:dyDescent="0.35">
      <c r="A30" s="365" t="s">
        <v>594</v>
      </c>
    </row>
    <row r="31" spans="1:1" x14ac:dyDescent="0.3">
      <c r="A31" s="93" t="s">
        <v>595</v>
      </c>
    </row>
    <row r="32" spans="1:1" s="181" customFormat="1" ht="14.5" x14ac:dyDescent="0.35">
      <c r="A32" s="181" t="s">
        <v>556</v>
      </c>
    </row>
    <row r="33" spans="1:4" ht="14.5" x14ac:dyDescent="0.35">
      <c r="A33" s="365" t="s">
        <v>557</v>
      </c>
    </row>
    <row r="34" spans="1:4" x14ac:dyDescent="0.3">
      <c r="A34" s="149" t="s">
        <v>558</v>
      </c>
    </row>
    <row r="35" spans="1:4" x14ac:dyDescent="0.3">
      <c r="A35" s="149" t="s">
        <v>559</v>
      </c>
    </row>
    <row r="36" spans="1:4" x14ac:dyDescent="0.3">
      <c r="A36" s="149" t="s">
        <v>560</v>
      </c>
    </row>
    <row r="37" spans="1:4" x14ac:dyDescent="0.3">
      <c r="A37" s="93" t="s">
        <v>603</v>
      </c>
      <c r="B37" s="93"/>
    </row>
    <row r="38" spans="1:4" x14ac:dyDescent="0.3">
      <c r="B38" s="93"/>
    </row>
    <row r="39" spans="1:4" x14ac:dyDescent="0.3">
      <c r="A39" s="149"/>
      <c r="B39" s="149"/>
    </row>
    <row r="40" spans="1:4" ht="14.5" customHeight="1" x14ac:dyDescent="0.3">
      <c r="A40" s="93"/>
      <c r="B40" s="93"/>
      <c r="D40" s="67"/>
    </row>
    <row r="41" spans="1:4" ht="14.5" customHeight="1" x14ac:dyDescent="0.3">
      <c r="A41" s="93"/>
      <c r="B41" s="93"/>
      <c r="D41" s="67"/>
    </row>
    <row r="42" spans="1:4" ht="14.5" customHeight="1" x14ac:dyDescent="0.3">
      <c r="A42" s="149"/>
      <c r="D42" s="67"/>
    </row>
    <row r="43" spans="1:4" ht="14.5" customHeight="1" x14ac:dyDescent="0.3">
      <c r="A43" s="93"/>
      <c r="D43" s="67"/>
    </row>
    <row r="44" spans="1:4" x14ac:dyDescent="0.3">
      <c r="A44" s="93"/>
    </row>
    <row r="45" spans="1:4" x14ac:dyDescent="0.3">
      <c r="A45" s="93"/>
    </row>
    <row r="46" spans="1:4" x14ac:dyDescent="0.3">
      <c r="A46" s="93"/>
    </row>
    <row r="47" spans="1:4" x14ac:dyDescent="0.3">
      <c r="A47" s="93"/>
    </row>
  </sheetData>
  <mergeCells count="1">
    <mergeCell ref="G1:H1"/>
  </mergeCells>
  <hyperlinks>
    <hyperlink ref="A3" location="'Tab 1 April 2024 revisions'!A1" display="Table 1: April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rts by econ rgion&amp;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2" location="'Tab30 Imports by NetWeight '!A1" display="Table 30: Import by Netweight" xr:uid="{00000000-0004-0000-0000-00001C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:XFD32" location="'Tab30 Imports by NetWeight'!A1" display="Table 30: Import by Netweight" xr:uid="{C4E19524-844B-4087-973E-5DE51143F622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N35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0.54296875" style="1" customWidth="1"/>
    <col min="2" max="2" width="19.54296875" style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13.81640625" style="1" bestFit="1" customWidth="1"/>
    <col min="8" max="8" width="17.453125" style="1" bestFit="1" customWidth="1"/>
    <col min="9" max="9" width="16.453125" style="1" bestFit="1" customWidth="1"/>
    <col min="10" max="10" width="17.453125" style="1" bestFit="1" customWidth="1"/>
    <col min="11" max="16384" width="9.1796875" style="1"/>
  </cols>
  <sheetData>
    <row r="1" spans="1:14" ht="14.5" customHeight="1" x14ac:dyDescent="0.3">
      <c r="A1" s="3" t="s">
        <v>990</v>
      </c>
      <c r="B1" s="3"/>
      <c r="C1" s="3"/>
      <c r="D1" s="3"/>
      <c r="E1" s="3"/>
      <c r="H1" s="35" t="s">
        <v>304</v>
      </c>
      <c r="I1" s="3"/>
      <c r="J1" s="3"/>
      <c r="K1" s="3"/>
      <c r="L1" s="3"/>
      <c r="M1" s="3"/>
      <c r="N1" s="3"/>
    </row>
    <row r="2" spans="1:14" ht="13" x14ac:dyDescent="0.3">
      <c r="A2" s="73"/>
      <c r="B2" s="200" t="s">
        <v>268</v>
      </c>
      <c r="C2" s="73" t="s">
        <v>445</v>
      </c>
      <c r="D2" s="73" t="s">
        <v>444</v>
      </c>
      <c r="E2" s="73" t="s">
        <v>460</v>
      </c>
      <c r="F2" s="80" t="s">
        <v>286</v>
      </c>
      <c r="G2" s="28"/>
    </row>
    <row r="3" spans="1:14" ht="12.65" customHeight="1" x14ac:dyDescent="0.25">
      <c r="A3" s="580">
        <v>2024</v>
      </c>
      <c r="B3" s="64" t="s">
        <v>275</v>
      </c>
      <c r="C3" s="270">
        <v>9978.6586868600298</v>
      </c>
      <c r="D3" s="270">
        <v>11982.506128229901</v>
      </c>
      <c r="E3" s="468">
        <f>-'Tab9 Trade Balance'!$D3</f>
        <v>-11982.506128229901</v>
      </c>
      <c r="F3" s="210">
        <f>'Tab9 Trade Balance'!$C3-'Tab9 Trade Balance'!$D3</f>
        <v>-2003.8474413698714</v>
      </c>
      <c r="G3" s="20"/>
    </row>
    <row r="4" spans="1:14" ht="12.65" customHeight="1" x14ac:dyDescent="0.25">
      <c r="A4" s="581"/>
      <c r="B4" s="64" t="s">
        <v>276</v>
      </c>
      <c r="C4" s="214">
        <v>8755.7769583999798</v>
      </c>
      <c r="D4" s="214">
        <v>12169.5902622096</v>
      </c>
      <c r="E4" s="469">
        <f>-'Tab9 Trade Balance'!$D4</f>
        <v>-12169.5902622096</v>
      </c>
      <c r="F4" s="211">
        <f>'Tab9 Trade Balance'!$C4-'Tab9 Trade Balance'!$D4</f>
        <v>-3413.8133038096203</v>
      </c>
      <c r="G4" s="20"/>
    </row>
    <row r="5" spans="1:14" ht="12.65" customHeight="1" x14ac:dyDescent="0.25">
      <c r="A5" s="581"/>
      <c r="B5" s="64" t="s">
        <v>277</v>
      </c>
      <c r="C5" s="214">
        <v>9014.8695827400006</v>
      </c>
      <c r="D5" s="214">
        <v>14787.46636477</v>
      </c>
      <c r="E5" s="469">
        <f>-'Tab9 Trade Balance'!$D5</f>
        <v>-14787.46636477</v>
      </c>
      <c r="F5" s="211">
        <f>'Tab9 Trade Balance'!$C5-'Tab9 Trade Balance'!$D5</f>
        <v>-5772.5967820299993</v>
      </c>
      <c r="G5" s="20"/>
    </row>
    <row r="6" spans="1:14" ht="12.65" customHeight="1" x14ac:dyDescent="0.25">
      <c r="A6" s="581"/>
      <c r="B6" s="64" t="s">
        <v>278</v>
      </c>
      <c r="C6" s="214">
        <v>8756.5228867900387</v>
      </c>
      <c r="D6" s="214">
        <v>16383.88274465</v>
      </c>
      <c r="E6" s="469">
        <f>-'Tab9 Trade Balance'!$D6</f>
        <v>-16383.88274465</v>
      </c>
      <c r="F6" s="211">
        <f>'Tab9 Trade Balance'!$C6-'Tab9 Trade Balance'!$D6</f>
        <v>-7627.3598578599613</v>
      </c>
      <c r="G6" s="20"/>
    </row>
    <row r="7" spans="1:14" ht="12.65" customHeight="1" x14ac:dyDescent="0.25">
      <c r="A7" s="581"/>
      <c r="B7" s="64" t="s">
        <v>279</v>
      </c>
      <c r="C7" s="214">
        <v>12169.752026690001</v>
      </c>
      <c r="D7" s="214">
        <v>17642.7260698063</v>
      </c>
      <c r="E7" s="469">
        <f>-'Tab9 Trade Balance'!$D7</f>
        <v>-17642.7260698063</v>
      </c>
      <c r="F7" s="211">
        <f>'Tab9 Trade Balance'!$C7-'Tab9 Trade Balance'!$D7</f>
        <v>-5472.9740431162991</v>
      </c>
      <c r="G7" s="20"/>
    </row>
    <row r="8" spans="1:14" ht="12.65" customHeight="1" x14ac:dyDescent="0.25">
      <c r="A8" s="581"/>
      <c r="B8" s="64" t="s">
        <v>280</v>
      </c>
      <c r="C8" s="214">
        <v>12565.016666349899</v>
      </c>
      <c r="D8" s="214">
        <v>12567.206157700199</v>
      </c>
      <c r="E8" s="469">
        <f>-'Tab9 Trade Balance'!$D8</f>
        <v>-12567.206157700199</v>
      </c>
      <c r="F8" s="211">
        <f>'Tab9 Trade Balance'!$C8-'Tab9 Trade Balance'!$D8</f>
        <v>-2.189491350300159</v>
      </c>
      <c r="G8" s="20"/>
    </row>
    <row r="9" spans="1:14" ht="12.65" customHeight="1" x14ac:dyDescent="0.25">
      <c r="A9" s="582">
        <v>2025</v>
      </c>
      <c r="B9" s="64" t="s">
        <v>269</v>
      </c>
      <c r="C9" s="214">
        <v>10675.218310280001</v>
      </c>
      <c r="D9" s="214">
        <v>13262.743218939899</v>
      </c>
      <c r="E9" s="469">
        <f>-'Tab9 Trade Balance'!$D9</f>
        <v>-13262.743218939899</v>
      </c>
      <c r="F9" s="211">
        <f>'Tab9 Trade Balance'!$C9-'Tab9 Trade Balance'!$D9</f>
        <v>-2587.5249086598978</v>
      </c>
      <c r="G9" s="20"/>
    </row>
    <row r="10" spans="1:14" ht="12.65" customHeight="1" x14ac:dyDescent="0.25">
      <c r="A10" s="581"/>
      <c r="B10" s="64" t="s">
        <v>270</v>
      </c>
      <c r="C10" s="214">
        <v>10133.929647020001</v>
      </c>
      <c r="D10" s="214">
        <v>12143.7783030799</v>
      </c>
      <c r="E10" s="469">
        <f>-'Tab9 Trade Balance'!$D10</f>
        <v>-12143.7783030799</v>
      </c>
      <c r="F10" s="211">
        <f>'Tab9 Trade Balance'!$C10-'Tab9 Trade Balance'!$D10</f>
        <v>-2009.8486560598994</v>
      </c>
      <c r="G10" s="20"/>
    </row>
    <row r="11" spans="1:14" ht="12.65" customHeight="1" x14ac:dyDescent="0.25">
      <c r="A11" s="581"/>
      <c r="B11" s="64" t="s">
        <v>271</v>
      </c>
      <c r="C11" s="214">
        <v>10135.812942440001</v>
      </c>
      <c r="D11" s="214">
        <v>12722.314588912901</v>
      </c>
      <c r="E11" s="469">
        <f>-'Tab9 Trade Balance'!$D11</f>
        <v>-12722.314588912901</v>
      </c>
      <c r="F11" s="211">
        <f>'Tab9 Trade Balance'!$C11-'Tab9 Trade Balance'!$D11</f>
        <v>-2586.5016464728997</v>
      </c>
      <c r="G11" s="20"/>
    </row>
    <row r="12" spans="1:14" ht="12.65" customHeight="1" x14ac:dyDescent="0.25">
      <c r="A12" s="581"/>
      <c r="B12" s="64" t="s">
        <v>272</v>
      </c>
      <c r="C12" s="214">
        <v>11044.747512709999</v>
      </c>
      <c r="D12" s="214">
        <v>12714.244569049801</v>
      </c>
      <c r="E12" s="469">
        <f>-'Tab9 Trade Balance'!$D12</f>
        <v>-12714.244569049801</v>
      </c>
      <c r="F12" s="211">
        <f>'Tab9 Trade Balance'!$C12-'Tab9 Trade Balance'!$D12</f>
        <v>-1669.4970563398019</v>
      </c>
      <c r="G12" s="20"/>
    </row>
    <row r="13" spans="1:14" ht="12.65" customHeight="1" x14ac:dyDescent="0.25">
      <c r="A13" s="581"/>
      <c r="B13" s="64" t="s">
        <v>273</v>
      </c>
      <c r="C13" s="214">
        <v>11875.872680660001</v>
      </c>
      <c r="D13" s="214">
        <v>11534.8227055916</v>
      </c>
      <c r="E13" s="469">
        <f>-'Tab9 Trade Balance'!$D13</f>
        <v>-11534.8227055916</v>
      </c>
      <c r="F13" s="211">
        <f>'Tab9 Trade Balance'!$C13-'Tab9 Trade Balance'!$D13</f>
        <v>341.04997506840118</v>
      </c>
      <c r="G13" s="20"/>
    </row>
    <row r="14" spans="1:14" ht="12.65" customHeight="1" x14ac:dyDescent="0.25">
      <c r="A14" s="581"/>
      <c r="B14" s="64" t="s">
        <v>274</v>
      </c>
      <c r="C14" s="214">
        <v>12159.450443959999</v>
      </c>
      <c r="D14" s="214">
        <v>11303.147568750001</v>
      </c>
      <c r="E14" s="469">
        <f>-'Tab9 Trade Balance'!$D14</f>
        <v>-11303.147568750001</v>
      </c>
      <c r="F14" s="211">
        <f>'Tab9 Trade Balance'!$C14-'Tab9 Trade Balance'!$D14</f>
        <v>856.30287520999809</v>
      </c>
      <c r="G14" s="20"/>
      <c r="H14" s="16"/>
    </row>
    <row r="15" spans="1:14" ht="12.65" customHeight="1" x14ac:dyDescent="0.35">
      <c r="A15" s="583"/>
      <c r="B15" s="64" t="s">
        <v>275</v>
      </c>
      <c r="C15" s="436">
        <v>12563.349443149993</v>
      </c>
      <c r="D15" s="436">
        <v>12621.742104099809</v>
      </c>
      <c r="E15" s="320">
        <f>-'Tab9 Trade Balance'!$D15</f>
        <v>-12621.742104099809</v>
      </c>
      <c r="F15" s="212">
        <f>'Tab9 Trade Balance'!$C15-'Tab9 Trade Balance'!$D15</f>
        <v>-58.392660949815763</v>
      </c>
      <c r="G15" s="20"/>
      <c r="H15" s="16"/>
      <c r="I15" s="16"/>
    </row>
    <row r="16" spans="1:14" x14ac:dyDescent="0.25">
      <c r="D16" s="34"/>
      <c r="E16" s="34"/>
      <c r="F16" s="30"/>
      <c r="H16" s="16"/>
      <c r="I16" s="16"/>
    </row>
    <row r="17" spans="2:14" x14ac:dyDescent="0.25">
      <c r="C17" s="30"/>
      <c r="D17" s="30"/>
      <c r="E17" s="30"/>
      <c r="F17" s="30"/>
    </row>
    <row r="18" spans="2:14" x14ac:dyDescent="0.25">
      <c r="C18" s="30"/>
      <c r="D18" s="30"/>
      <c r="E18" s="30"/>
      <c r="F18" s="30"/>
    </row>
    <row r="19" spans="2:14" ht="13" x14ac:dyDescent="0.3">
      <c r="C19" s="16"/>
      <c r="D19" s="16"/>
      <c r="F19" s="20"/>
      <c r="H19" s="3"/>
      <c r="I19" s="3"/>
      <c r="J19" s="3"/>
      <c r="K19" s="3"/>
      <c r="L19" s="3"/>
      <c r="M19" s="3"/>
      <c r="N19" s="3"/>
    </row>
    <row r="20" spans="2:14" x14ac:dyDescent="0.25">
      <c r="C20" s="16"/>
      <c r="D20" s="16"/>
    </row>
    <row r="21" spans="2:14" x14ac:dyDescent="0.25">
      <c r="B21" s="36"/>
      <c r="C21" s="24"/>
      <c r="E21" s="16"/>
      <c r="G21" s="16"/>
      <c r="H21" s="16"/>
    </row>
    <row r="22" spans="2:14" x14ac:dyDescent="0.25">
      <c r="B22" s="36"/>
      <c r="C22" s="24"/>
      <c r="E22" s="16"/>
      <c r="G22" s="16"/>
      <c r="H22" s="16"/>
    </row>
    <row r="23" spans="2:14" x14ac:dyDescent="0.25">
      <c r="B23" s="36"/>
      <c r="C23" s="24"/>
      <c r="E23" s="16"/>
      <c r="I23" s="4"/>
      <c r="J23" s="4"/>
    </row>
    <row r="24" spans="2:14" x14ac:dyDescent="0.25">
      <c r="B24" s="36"/>
      <c r="C24" s="24"/>
      <c r="E24" s="16"/>
      <c r="F24" s="16"/>
      <c r="G24" s="4"/>
      <c r="H24" s="4"/>
    </row>
    <row r="25" spans="2:14" x14ac:dyDescent="0.25">
      <c r="E25" s="16"/>
      <c r="F25" s="16"/>
      <c r="G25" s="16"/>
    </row>
    <row r="26" spans="2:14" x14ac:dyDescent="0.25">
      <c r="E26" s="16"/>
      <c r="F26" s="16"/>
      <c r="G26" s="16"/>
    </row>
    <row r="27" spans="2:14" x14ac:dyDescent="0.25">
      <c r="E27" s="16"/>
      <c r="F27" s="16"/>
      <c r="G27" s="16"/>
    </row>
    <row r="28" spans="2:14" x14ac:dyDescent="0.25">
      <c r="E28" s="16"/>
      <c r="F28" s="16"/>
      <c r="G28" s="16"/>
    </row>
    <row r="29" spans="2:14" x14ac:dyDescent="0.25">
      <c r="E29" s="16"/>
      <c r="F29" s="16"/>
      <c r="G29" s="16"/>
    </row>
    <row r="30" spans="2:14" x14ac:dyDescent="0.25">
      <c r="E30" s="16"/>
      <c r="F30" s="16"/>
      <c r="G30" s="16"/>
    </row>
    <row r="31" spans="2:14" x14ac:dyDescent="0.25">
      <c r="E31" s="16"/>
      <c r="F31" s="16"/>
      <c r="G31" s="16"/>
    </row>
    <row r="32" spans="2:14" x14ac:dyDescent="0.25">
      <c r="E32" s="16"/>
      <c r="F32" s="16"/>
      <c r="G32" s="16"/>
    </row>
    <row r="33" spans="6:7" x14ac:dyDescent="0.25">
      <c r="F33" s="16"/>
      <c r="G33" s="16"/>
    </row>
    <row r="34" spans="6:7" x14ac:dyDescent="0.25">
      <c r="F34" s="16"/>
      <c r="G34" s="16"/>
    </row>
    <row r="35" spans="6:7" x14ac:dyDescent="0.25">
      <c r="G35" s="16"/>
    </row>
  </sheetData>
  <mergeCells count="2">
    <mergeCell ref="A3:A8"/>
    <mergeCell ref="A9:A15"/>
  </mergeCells>
  <phoneticPr fontId="4" type="noConversion"/>
  <hyperlinks>
    <hyperlink ref="H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M174"/>
  <sheetViews>
    <sheetView zoomScaleNormal="100" workbookViewId="0">
      <selection activeCell="A171" sqref="A171"/>
    </sheetView>
  </sheetViews>
  <sheetFormatPr defaultColWidth="8.81640625" defaultRowHeight="12.5" x14ac:dyDescent="0.25"/>
  <cols>
    <col min="1" max="1" width="34.1796875" style="64" customWidth="1"/>
    <col min="2" max="2" width="12.453125" style="64" bestFit="1" customWidth="1"/>
    <col min="3" max="3" width="16" style="64" customWidth="1"/>
    <col min="4" max="4" width="13.54296875" style="64" bestFit="1" customWidth="1"/>
    <col min="5" max="6" width="8.81640625" style="64"/>
    <col min="7" max="7" width="12.453125" style="64" customWidth="1"/>
    <col min="8" max="8" width="14.1796875" style="64" bestFit="1" customWidth="1"/>
    <col min="9" max="9" width="14.453125" style="64" bestFit="1" customWidth="1"/>
    <col min="10" max="10" width="15.1796875" style="64" bestFit="1" customWidth="1"/>
    <col min="11" max="16384" width="8.81640625" style="64"/>
  </cols>
  <sheetData>
    <row r="1" spans="1:13" ht="13" x14ac:dyDescent="0.3">
      <c r="A1" s="28" t="s">
        <v>947</v>
      </c>
      <c r="E1" s="28"/>
      <c r="F1" s="234" t="s">
        <v>304</v>
      </c>
      <c r="K1" s="28"/>
      <c r="L1" s="28"/>
      <c r="M1" s="28"/>
    </row>
    <row r="2" spans="1:13" ht="13" x14ac:dyDescent="0.3">
      <c r="A2" s="73" t="s">
        <v>327</v>
      </c>
      <c r="B2" s="73" t="s">
        <v>323</v>
      </c>
      <c r="C2" s="73" t="s">
        <v>266</v>
      </c>
      <c r="D2" s="80" t="s">
        <v>267</v>
      </c>
    </row>
    <row r="3" spans="1:13" ht="14.5" x14ac:dyDescent="0.35">
      <c r="A3" s="375" t="s">
        <v>331</v>
      </c>
      <c r="B3" s="376">
        <v>1350.2466451399991</v>
      </c>
      <c r="C3" s="376">
        <v>53.840677850000056</v>
      </c>
      <c r="D3" s="270">
        <f>Table1637[[#This Row],[Column2]]-Table1637[[#This Row],[Column3]]</f>
        <v>1296.4059672899991</v>
      </c>
    </row>
    <row r="4" spans="1:13" ht="14.5" x14ac:dyDescent="0.35">
      <c r="A4" s="377" t="s">
        <v>347</v>
      </c>
      <c r="B4" s="378">
        <v>975.44824780999988</v>
      </c>
      <c r="C4" s="378">
        <v>86.316337050000058</v>
      </c>
      <c r="D4" s="214">
        <f>Table1637[[#This Row],[Column2]]-Table1637[[#This Row],[Column3]]</f>
        <v>889.13191075999987</v>
      </c>
    </row>
    <row r="5" spans="1:13" ht="14.5" x14ac:dyDescent="0.35">
      <c r="A5" s="377" t="s">
        <v>365</v>
      </c>
      <c r="B5" s="378">
        <v>1049.7810928400004</v>
      </c>
      <c r="C5" s="378">
        <v>440.88652987999978</v>
      </c>
      <c r="D5" s="214">
        <f>Table1637[[#This Row],[Column2]]-Table1637[[#This Row],[Column3]]</f>
        <v>608.8945629600006</v>
      </c>
    </row>
    <row r="6" spans="1:13" ht="14.5" x14ac:dyDescent="0.35">
      <c r="A6" s="377" t="s">
        <v>337</v>
      </c>
      <c r="B6" s="378">
        <v>693.42716770000015</v>
      </c>
      <c r="C6" s="378">
        <v>131.78705346000027</v>
      </c>
      <c r="D6" s="214">
        <f>Table1637[[#This Row],[Column2]]-Table1637[[#This Row],[Column3]]</f>
        <v>561.64011423999989</v>
      </c>
    </row>
    <row r="7" spans="1:13" ht="14.5" x14ac:dyDescent="0.35">
      <c r="A7" s="377" t="s">
        <v>333</v>
      </c>
      <c r="B7" s="378">
        <v>777.24616470999979</v>
      </c>
      <c r="C7" s="378">
        <v>262.18945139999994</v>
      </c>
      <c r="D7" s="214">
        <f>Table1637[[#This Row],[Column2]]-Table1637[[#This Row],[Column3]]</f>
        <v>515.05671330999985</v>
      </c>
    </row>
    <row r="8" spans="1:13" ht="14.5" x14ac:dyDescent="0.35">
      <c r="A8" s="377" t="s">
        <v>332</v>
      </c>
      <c r="B8" s="378">
        <v>1707.22523942</v>
      </c>
      <c r="C8" s="378">
        <v>1282.1337070799977</v>
      </c>
      <c r="D8" s="214">
        <f>Table1637[[#This Row],[Column2]]-Table1637[[#This Row],[Column3]]</f>
        <v>425.09153234000223</v>
      </c>
    </row>
    <row r="9" spans="1:13" ht="14.5" x14ac:dyDescent="0.35">
      <c r="A9" s="377" t="s">
        <v>342</v>
      </c>
      <c r="B9" s="378">
        <v>955.75504137999997</v>
      </c>
      <c r="C9" s="378">
        <v>532.11600364000003</v>
      </c>
      <c r="D9" s="214">
        <f>Table1637[[#This Row],[Column2]]-Table1637[[#This Row],[Column3]]</f>
        <v>423.63903773999994</v>
      </c>
    </row>
    <row r="10" spans="1:13" ht="14.5" x14ac:dyDescent="0.35">
      <c r="A10" s="377" t="s">
        <v>405</v>
      </c>
      <c r="B10" s="378">
        <v>258.67515304000005</v>
      </c>
      <c r="C10" s="378">
        <v>61.77210608</v>
      </c>
      <c r="D10" s="214">
        <f>Table1637[[#This Row],[Column2]]-Table1637[[#This Row],[Column3]]</f>
        <v>196.90304696000004</v>
      </c>
    </row>
    <row r="11" spans="1:13" ht="14.5" x14ac:dyDescent="0.35">
      <c r="A11" s="377" t="s">
        <v>334</v>
      </c>
      <c r="B11" s="378">
        <v>279.65196759000008</v>
      </c>
      <c r="C11" s="378">
        <v>90.859815590000011</v>
      </c>
      <c r="D11" s="214">
        <f>Table1637[[#This Row],[Column2]]-Table1637[[#This Row],[Column3]]</f>
        <v>188.79215200000007</v>
      </c>
    </row>
    <row r="12" spans="1:13" ht="14.5" x14ac:dyDescent="0.35">
      <c r="A12" s="377" t="s">
        <v>340</v>
      </c>
      <c r="B12" s="378">
        <v>202.17083643000007</v>
      </c>
      <c r="C12" s="378">
        <v>26.174495140000001</v>
      </c>
      <c r="D12" s="214">
        <f>Table1637[[#This Row],[Column2]]-Table1637[[#This Row],[Column3]]</f>
        <v>175.99634129000006</v>
      </c>
    </row>
    <row r="13" spans="1:13" ht="14.5" x14ac:dyDescent="0.35">
      <c r="A13" s="377" t="s">
        <v>359</v>
      </c>
      <c r="B13" s="378">
        <v>164.58694277000004</v>
      </c>
      <c r="C13" s="378">
        <v>8.9198823799999989</v>
      </c>
      <c r="D13" s="214">
        <f>Table1637[[#This Row],[Column2]]-Table1637[[#This Row],[Column3]]</f>
        <v>155.66706039000005</v>
      </c>
    </row>
    <row r="14" spans="1:13" ht="14.5" x14ac:dyDescent="0.35">
      <c r="A14" s="377" t="s">
        <v>368</v>
      </c>
      <c r="B14" s="378">
        <v>110.94712877000001</v>
      </c>
      <c r="C14" s="378">
        <v>0.23617233000000001</v>
      </c>
      <c r="D14" s="214">
        <f>Table1637[[#This Row],[Column2]]-Table1637[[#This Row],[Column3]]</f>
        <v>110.71095644</v>
      </c>
    </row>
    <row r="15" spans="1:13" ht="14.5" x14ac:dyDescent="0.35">
      <c r="A15" s="377" t="s">
        <v>341</v>
      </c>
      <c r="B15" s="378">
        <v>107.01782027000002</v>
      </c>
      <c r="C15" s="378">
        <v>3.17826173</v>
      </c>
      <c r="D15" s="214">
        <f>Table1637[[#This Row],[Column2]]-Table1637[[#This Row],[Column3]]</f>
        <v>103.83955854000001</v>
      </c>
    </row>
    <row r="16" spans="1:13" ht="14.5" x14ac:dyDescent="0.35">
      <c r="A16" s="377" t="s">
        <v>349</v>
      </c>
      <c r="B16" s="378">
        <v>102.24405321999998</v>
      </c>
      <c r="C16" s="378">
        <v>0.56440223999999994</v>
      </c>
      <c r="D16" s="214">
        <f>Table1637[[#This Row],[Column2]]-Table1637[[#This Row],[Column3]]</f>
        <v>101.67965097999998</v>
      </c>
    </row>
    <row r="17" spans="1:4" ht="14.5" x14ac:dyDescent="0.35">
      <c r="A17" s="377" t="s">
        <v>335</v>
      </c>
      <c r="B17" s="378">
        <v>334.29326701000002</v>
      </c>
      <c r="C17" s="378">
        <v>250.17580983000002</v>
      </c>
      <c r="D17" s="214">
        <f>Table1637[[#This Row],[Column2]]-Table1637[[#This Row],[Column3]]</f>
        <v>84.117457180000002</v>
      </c>
    </row>
    <row r="18" spans="1:4" ht="14.5" x14ac:dyDescent="0.35">
      <c r="A18" s="377" t="s">
        <v>343</v>
      </c>
      <c r="B18" s="378">
        <v>77.853228419999979</v>
      </c>
      <c r="C18" s="378">
        <v>3.1165401400000006</v>
      </c>
      <c r="D18" s="214">
        <f>Table1637[[#This Row],[Column2]]-Table1637[[#This Row],[Column3]]</f>
        <v>74.736688279999981</v>
      </c>
    </row>
    <row r="19" spans="1:4" ht="14.5" x14ac:dyDescent="0.35">
      <c r="A19" s="377" t="s">
        <v>294</v>
      </c>
      <c r="B19" s="378">
        <v>60.666609969999996</v>
      </c>
      <c r="C19" s="378">
        <v>0.43862296000000001</v>
      </c>
      <c r="D19" s="214">
        <f>Table1637[[#This Row],[Column2]]-Table1637[[#This Row],[Column3]]</f>
        <v>60.227987009999993</v>
      </c>
    </row>
    <row r="20" spans="1:4" ht="14.5" x14ac:dyDescent="0.35">
      <c r="A20" s="377" t="s">
        <v>292</v>
      </c>
      <c r="B20" s="378">
        <v>57.658676499999984</v>
      </c>
      <c r="C20" s="378"/>
      <c r="D20" s="214">
        <f>Table1637[[#This Row],[Column2]]-Table1637[[#This Row],[Column3]]</f>
        <v>57.658676499999984</v>
      </c>
    </row>
    <row r="21" spans="1:4" ht="14.5" x14ac:dyDescent="0.35">
      <c r="A21" s="377" t="s">
        <v>336</v>
      </c>
      <c r="B21" s="378">
        <v>46.700728930000004</v>
      </c>
      <c r="C21" s="378">
        <v>13.567911589999994</v>
      </c>
      <c r="D21" s="214">
        <f>Table1637[[#This Row],[Column2]]-Table1637[[#This Row],[Column3]]</f>
        <v>33.13281734000001</v>
      </c>
    </row>
    <row r="22" spans="1:4" ht="14.5" x14ac:dyDescent="0.35">
      <c r="A22" s="377" t="s">
        <v>354</v>
      </c>
      <c r="B22" s="378">
        <v>28.047955779999995</v>
      </c>
      <c r="C22" s="378">
        <v>5.3071476900000008</v>
      </c>
      <c r="D22" s="214">
        <f>Table1637[[#This Row],[Column2]]-Table1637[[#This Row],[Column3]]</f>
        <v>22.740808089999994</v>
      </c>
    </row>
    <row r="23" spans="1:4" ht="14.5" x14ac:dyDescent="0.35">
      <c r="A23" s="377" t="s">
        <v>344</v>
      </c>
      <c r="B23" s="378">
        <v>73.493769760000035</v>
      </c>
      <c r="C23" s="378">
        <v>64.062292639999995</v>
      </c>
      <c r="D23" s="214">
        <f>Table1637[[#This Row],[Column2]]-Table1637[[#This Row],[Column3]]</f>
        <v>9.4314771200000393</v>
      </c>
    </row>
    <row r="24" spans="1:4" ht="14.5" x14ac:dyDescent="0.35">
      <c r="A24" s="377" t="s">
        <v>383</v>
      </c>
      <c r="B24" s="378">
        <v>9.560838930000001</v>
      </c>
      <c r="C24" s="378">
        <v>0.74740672000000008</v>
      </c>
      <c r="D24" s="214">
        <f>Table1637[[#This Row],[Column2]]-Table1637[[#This Row],[Column3]]</f>
        <v>8.8134322100000002</v>
      </c>
    </row>
    <row r="25" spans="1:4" ht="14.5" x14ac:dyDescent="0.35">
      <c r="A25" s="377" t="s">
        <v>598</v>
      </c>
      <c r="B25" s="378">
        <v>5.5827816200000004</v>
      </c>
      <c r="C25" s="378"/>
      <c r="D25" s="214">
        <f>Table1637[[#This Row],[Column2]]-Table1637[[#This Row],[Column3]]</f>
        <v>5.5827816200000004</v>
      </c>
    </row>
    <row r="26" spans="1:4" ht="14.5" x14ac:dyDescent="0.35">
      <c r="A26" s="377" t="s">
        <v>361</v>
      </c>
      <c r="B26" s="378">
        <v>6.9826465599999992</v>
      </c>
      <c r="C26" s="378">
        <v>1.8417142799999997</v>
      </c>
      <c r="D26" s="214">
        <f>Table1637[[#This Row],[Column2]]-Table1637[[#This Row],[Column3]]</f>
        <v>5.1409322799999995</v>
      </c>
    </row>
    <row r="27" spans="1:4" ht="14.5" x14ac:dyDescent="0.35">
      <c r="A27" s="377" t="s">
        <v>380</v>
      </c>
      <c r="B27" s="378">
        <v>9.29288238</v>
      </c>
      <c r="C27" s="378">
        <v>5.3584000299999994</v>
      </c>
      <c r="D27" s="214">
        <f>Table1637[[#This Row],[Column2]]-Table1637[[#This Row],[Column3]]</f>
        <v>3.9344823500000006</v>
      </c>
    </row>
    <row r="28" spans="1:4" ht="14.5" x14ac:dyDescent="0.35">
      <c r="A28" s="377" t="s">
        <v>373</v>
      </c>
      <c r="B28" s="378">
        <v>3.6257689999999996</v>
      </c>
      <c r="C28" s="378">
        <v>0.57322211000000001</v>
      </c>
      <c r="D28" s="214">
        <f>Table1637[[#This Row],[Column2]]-Table1637[[#This Row],[Column3]]</f>
        <v>3.0525468899999995</v>
      </c>
    </row>
    <row r="29" spans="1:4" ht="14.5" x14ac:dyDescent="0.35">
      <c r="A29" s="377" t="s">
        <v>360</v>
      </c>
      <c r="B29" s="378">
        <v>5.8422218099999998</v>
      </c>
      <c r="C29" s="378">
        <v>2.7971087900000002</v>
      </c>
      <c r="D29" s="214">
        <f>Table1637[[#This Row],[Column2]]-Table1637[[#This Row],[Column3]]</f>
        <v>3.0451130199999996</v>
      </c>
    </row>
    <row r="30" spans="1:4" ht="14.5" x14ac:dyDescent="0.35">
      <c r="A30" s="377" t="s">
        <v>453</v>
      </c>
      <c r="B30" s="378">
        <v>2.3274106999999997</v>
      </c>
      <c r="C30" s="378">
        <v>7.9898000000000002E-4</v>
      </c>
      <c r="D30" s="214">
        <f>Table1637[[#This Row],[Column2]]-Table1637[[#This Row],[Column3]]</f>
        <v>2.3266117199999998</v>
      </c>
    </row>
    <row r="31" spans="1:4" ht="14.5" x14ac:dyDescent="0.35">
      <c r="A31" s="377" t="s">
        <v>298</v>
      </c>
      <c r="B31" s="378">
        <v>2.4213993399999998</v>
      </c>
      <c r="C31" s="378">
        <v>0.16586526000000001</v>
      </c>
      <c r="D31" s="214">
        <f>Table1637[[#This Row],[Column2]]-Table1637[[#This Row],[Column3]]</f>
        <v>2.2555340799999999</v>
      </c>
    </row>
    <row r="32" spans="1:4" ht="14.5" x14ac:dyDescent="0.35">
      <c r="A32" s="377" t="s">
        <v>456</v>
      </c>
      <c r="B32" s="378">
        <v>1.68963887</v>
      </c>
      <c r="C32" s="378">
        <v>8.7536380000000011E-2</v>
      </c>
      <c r="D32" s="214">
        <f>Table1637[[#This Row],[Column2]]-Table1637[[#This Row],[Column3]]</f>
        <v>1.60210249</v>
      </c>
    </row>
    <row r="33" spans="1:4" ht="14.5" x14ac:dyDescent="0.35">
      <c r="A33" s="377" t="s">
        <v>421</v>
      </c>
      <c r="B33" s="378">
        <v>4.1482847600000001</v>
      </c>
      <c r="C33" s="378">
        <v>3.01251062</v>
      </c>
      <c r="D33" s="214">
        <f>Table1637[[#This Row],[Column2]]-Table1637[[#This Row],[Column3]]</f>
        <v>1.1357741400000001</v>
      </c>
    </row>
    <row r="34" spans="1:4" ht="14.5" x14ac:dyDescent="0.35">
      <c r="A34" s="377" t="s">
        <v>457</v>
      </c>
      <c r="B34" s="378">
        <v>0.92529670000000008</v>
      </c>
      <c r="C34" s="378"/>
      <c r="D34" s="214">
        <f>Table1637[[#This Row],[Column2]]-Table1637[[#This Row],[Column3]]</f>
        <v>0.92529670000000008</v>
      </c>
    </row>
    <row r="35" spans="1:4" ht="14.5" x14ac:dyDescent="0.35">
      <c r="A35" s="377" t="s">
        <v>509</v>
      </c>
      <c r="B35" s="378">
        <v>0.62010714000000011</v>
      </c>
      <c r="C35" s="378"/>
      <c r="D35" s="214">
        <f>Table1637[[#This Row],[Column2]]-Table1637[[#This Row],[Column3]]</f>
        <v>0.62010714000000011</v>
      </c>
    </row>
    <row r="36" spans="1:4" ht="14.5" x14ac:dyDescent="0.35">
      <c r="A36" s="377" t="s">
        <v>455</v>
      </c>
      <c r="B36" s="378">
        <v>0.58458694</v>
      </c>
      <c r="C36" s="378">
        <v>2.8666399999999997E-3</v>
      </c>
      <c r="D36" s="214">
        <f>Table1637[[#This Row],[Column2]]-Table1637[[#This Row],[Column3]]</f>
        <v>0.58172029999999997</v>
      </c>
    </row>
    <row r="37" spans="1:4" ht="14.5" x14ac:dyDescent="0.35">
      <c r="A37" s="377" t="s">
        <v>454</v>
      </c>
      <c r="B37" s="378">
        <v>0.66291554999999991</v>
      </c>
      <c r="C37" s="378">
        <v>0.11670495</v>
      </c>
      <c r="D37" s="214">
        <f>Table1637[[#This Row],[Column2]]-Table1637[[#This Row],[Column3]]</f>
        <v>0.54621059999999988</v>
      </c>
    </row>
    <row r="38" spans="1:4" ht="14.5" x14ac:dyDescent="0.35">
      <c r="A38" s="377" t="s">
        <v>388</v>
      </c>
      <c r="B38" s="378">
        <v>0.46782682000000003</v>
      </c>
      <c r="C38" s="378">
        <v>5.4279999999999997E-4</v>
      </c>
      <c r="D38" s="214">
        <f>Table1637[[#This Row],[Column2]]-Table1637[[#This Row],[Column3]]</f>
        <v>0.46728402000000002</v>
      </c>
    </row>
    <row r="39" spans="1:4" ht="14.5" x14ac:dyDescent="0.35">
      <c r="A39" s="377" t="s">
        <v>371</v>
      </c>
      <c r="B39" s="378">
        <v>0.44836270000000006</v>
      </c>
      <c r="C39" s="378"/>
      <c r="D39" s="214">
        <f>Table1637[[#This Row],[Column2]]-Table1637[[#This Row],[Column3]]</f>
        <v>0.44836270000000006</v>
      </c>
    </row>
    <row r="40" spans="1:4" ht="14.5" x14ac:dyDescent="0.35">
      <c r="A40" s="377" t="s">
        <v>465</v>
      </c>
      <c r="B40" s="378">
        <v>0.27437837999999998</v>
      </c>
      <c r="C40" s="378"/>
      <c r="D40" s="214">
        <f>Table1637[[#This Row],[Column2]]-Table1637[[#This Row],[Column3]]</f>
        <v>0.27437837999999998</v>
      </c>
    </row>
    <row r="41" spans="1:4" ht="14.5" x14ac:dyDescent="0.35">
      <c r="A41" s="377" t="s">
        <v>408</v>
      </c>
      <c r="B41" s="378">
        <v>0.26072981000000001</v>
      </c>
      <c r="C41" s="378">
        <v>5.40917E-2</v>
      </c>
      <c r="D41" s="214">
        <f>Table1637[[#This Row],[Column2]]-Table1637[[#This Row],[Column3]]</f>
        <v>0.20663811000000001</v>
      </c>
    </row>
    <row r="42" spans="1:4" ht="14.5" x14ac:dyDescent="0.35">
      <c r="A42" s="377" t="s">
        <v>951</v>
      </c>
      <c r="B42" s="378">
        <v>0.20147467999999999</v>
      </c>
      <c r="C42" s="378"/>
      <c r="D42" s="214">
        <f>Table1637[[#This Row],[Column2]]-Table1637[[#This Row],[Column3]]</f>
        <v>0.20147467999999999</v>
      </c>
    </row>
    <row r="43" spans="1:4" ht="14.5" x14ac:dyDescent="0.35">
      <c r="A43" s="377" t="s">
        <v>393</v>
      </c>
      <c r="B43" s="378">
        <v>0.22952939000000003</v>
      </c>
      <c r="C43" s="378">
        <v>6.7543499999999992E-2</v>
      </c>
      <c r="D43" s="214">
        <f>Table1637[[#This Row],[Column2]]-Table1637[[#This Row],[Column3]]</f>
        <v>0.16198589000000002</v>
      </c>
    </row>
    <row r="44" spans="1:4" ht="14.5" x14ac:dyDescent="0.35">
      <c r="A44" s="377" t="s">
        <v>425</v>
      </c>
      <c r="B44" s="378">
        <v>0.27222832000000002</v>
      </c>
      <c r="C44" s="378">
        <v>0.15892884000000002</v>
      </c>
      <c r="D44" s="214">
        <f>Table1637[[#This Row],[Column2]]-Table1637[[#This Row],[Column3]]</f>
        <v>0.11329948000000001</v>
      </c>
    </row>
    <row r="45" spans="1:4" ht="14.5" x14ac:dyDescent="0.35">
      <c r="A45" s="377" t="s">
        <v>568</v>
      </c>
      <c r="B45" s="378">
        <v>8.1527000000000002E-2</v>
      </c>
      <c r="C45" s="378">
        <v>3.6327900000000003E-3</v>
      </c>
      <c r="D45" s="214">
        <f>Table1637[[#This Row],[Column2]]-Table1637[[#This Row],[Column3]]</f>
        <v>7.7894210000000005E-2</v>
      </c>
    </row>
    <row r="46" spans="1:4" ht="14.5" x14ac:dyDescent="0.35">
      <c r="A46" s="377" t="s">
        <v>609</v>
      </c>
      <c r="B46" s="378">
        <v>4.6343099999999998E-2</v>
      </c>
      <c r="C46" s="378"/>
      <c r="D46" s="214">
        <f>Table1637[[#This Row],[Column2]]-Table1637[[#This Row],[Column3]]</f>
        <v>4.6343099999999998E-2</v>
      </c>
    </row>
    <row r="47" spans="1:4" ht="14.5" x14ac:dyDescent="0.35">
      <c r="A47" s="377" t="s">
        <v>630</v>
      </c>
      <c r="B47" s="378">
        <v>4.5769769999999994E-2</v>
      </c>
      <c r="C47" s="378"/>
      <c r="D47" s="214">
        <f>Table1637[[#This Row],[Column2]]-Table1637[[#This Row],[Column3]]</f>
        <v>4.5769769999999994E-2</v>
      </c>
    </row>
    <row r="48" spans="1:4" ht="14.5" x14ac:dyDescent="0.35">
      <c r="A48" s="377" t="s">
        <v>385</v>
      </c>
      <c r="B48" s="378">
        <v>0.15255937999999999</v>
      </c>
      <c r="C48" s="378">
        <v>0.10803699999999999</v>
      </c>
      <c r="D48" s="214">
        <f>Table1637[[#This Row],[Column2]]-Table1637[[#This Row],[Column3]]</f>
        <v>4.452238E-2</v>
      </c>
    </row>
    <row r="49" spans="1:4" ht="14.5" x14ac:dyDescent="0.35">
      <c r="A49" s="377" t="s">
        <v>581</v>
      </c>
      <c r="B49" s="378">
        <v>4.3781980000000005E-2</v>
      </c>
      <c r="C49" s="378"/>
      <c r="D49" s="214">
        <f>Table1637[[#This Row],[Column2]]-Table1637[[#This Row],[Column3]]</f>
        <v>4.3781980000000005E-2</v>
      </c>
    </row>
    <row r="50" spans="1:4" ht="14.5" x14ac:dyDescent="0.35">
      <c r="A50" s="377" t="s">
        <v>452</v>
      </c>
      <c r="B50" s="378">
        <v>4.6136160000000002E-2</v>
      </c>
      <c r="C50" s="378">
        <v>9.4097199999999999E-3</v>
      </c>
      <c r="D50" s="214">
        <f>Table1637[[#This Row],[Column2]]-Table1637[[#This Row],[Column3]]</f>
        <v>3.6726439999999999E-2</v>
      </c>
    </row>
    <row r="51" spans="1:4" ht="14.5" x14ac:dyDescent="0.35">
      <c r="A51" s="377" t="s">
        <v>402</v>
      </c>
      <c r="B51" s="378">
        <v>3.2946940000000001E-2</v>
      </c>
      <c r="C51" s="378"/>
      <c r="D51" s="214">
        <f>Table1637[[#This Row],[Column2]]-Table1637[[#This Row],[Column3]]</f>
        <v>3.2946940000000001E-2</v>
      </c>
    </row>
    <row r="52" spans="1:4" ht="14.5" x14ac:dyDescent="0.35">
      <c r="A52" s="377" t="s">
        <v>637</v>
      </c>
      <c r="B52" s="378">
        <v>2.9655000000000001E-2</v>
      </c>
      <c r="C52" s="378">
        <v>8.7569999999999992E-3</v>
      </c>
      <c r="D52" s="214">
        <f>Table1637[[#This Row],[Column2]]-Table1637[[#This Row],[Column3]]</f>
        <v>2.0898E-2</v>
      </c>
    </row>
    <row r="53" spans="1:4" ht="14.5" x14ac:dyDescent="0.35">
      <c r="A53" s="377" t="s">
        <v>420</v>
      </c>
      <c r="B53" s="378">
        <v>4.0459999999999992E-3</v>
      </c>
      <c r="C53" s="378">
        <v>2.1382900000000002E-3</v>
      </c>
      <c r="D53" s="214">
        <f>Table1637[[#This Row],[Column2]]-Table1637[[#This Row],[Column3]]</f>
        <v>1.9077099999999991E-3</v>
      </c>
    </row>
    <row r="54" spans="1:4" ht="14.5" x14ac:dyDescent="0.35">
      <c r="A54" s="377" t="s">
        <v>638</v>
      </c>
      <c r="B54" s="378"/>
      <c r="C54" s="378">
        <v>6.6270000000000001E-5</v>
      </c>
      <c r="D54" s="214">
        <f>Table1637[[#This Row],[Column2]]-Table1637[[#This Row],[Column3]]</f>
        <v>-6.6270000000000001E-5</v>
      </c>
    </row>
    <row r="55" spans="1:4" ht="14.5" x14ac:dyDescent="0.35">
      <c r="A55" s="377" t="s">
        <v>633</v>
      </c>
      <c r="B55" s="378"/>
      <c r="C55" s="378">
        <v>2.8316000000000002E-4</v>
      </c>
      <c r="D55" s="214">
        <f>Table1637[[#This Row],[Column2]]-Table1637[[#This Row],[Column3]]</f>
        <v>-2.8316000000000002E-4</v>
      </c>
    </row>
    <row r="56" spans="1:4" ht="14.5" x14ac:dyDescent="0.35">
      <c r="A56" s="377" t="s">
        <v>545</v>
      </c>
      <c r="B56" s="378"/>
      <c r="C56" s="378">
        <v>3.3500000000000001E-4</v>
      </c>
      <c r="D56" s="214">
        <f>Table1637[[#This Row],[Column2]]-Table1637[[#This Row],[Column3]]</f>
        <v>-3.3500000000000001E-4</v>
      </c>
    </row>
    <row r="57" spans="1:4" ht="14.5" x14ac:dyDescent="0.35">
      <c r="A57" s="377" t="s">
        <v>963</v>
      </c>
      <c r="B57" s="378"/>
      <c r="C57" s="378">
        <v>5.0266999999999998E-4</v>
      </c>
      <c r="D57" s="214">
        <f>Table1637[[#This Row],[Column2]]-Table1637[[#This Row],[Column3]]</f>
        <v>-5.0266999999999998E-4</v>
      </c>
    </row>
    <row r="58" spans="1:4" ht="14.5" x14ac:dyDescent="0.35">
      <c r="A58" s="377" t="s">
        <v>389</v>
      </c>
      <c r="B58" s="378"/>
      <c r="C58" s="378">
        <v>5.6492999999999995E-4</v>
      </c>
      <c r="D58" s="214">
        <f>Table1637[[#This Row],[Column2]]-Table1637[[#This Row],[Column3]]</f>
        <v>-5.6492999999999995E-4</v>
      </c>
    </row>
    <row r="59" spans="1:4" ht="14.5" x14ac:dyDescent="0.35">
      <c r="A59" s="377" t="s">
        <v>962</v>
      </c>
      <c r="B59" s="378"/>
      <c r="C59" s="378">
        <v>6.1255999999999995E-4</v>
      </c>
      <c r="D59" s="214">
        <f>Table1637[[#This Row],[Column2]]-Table1637[[#This Row],[Column3]]</f>
        <v>-6.1255999999999995E-4</v>
      </c>
    </row>
    <row r="60" spans="1:4" ht="14.5" x14ac:dyDescent="0.35">
      <c r="A60" s="377" t="s">
        <v>961</v>
      </c>
      <c r="B60" s="378"/>
      <c r="C60" s="378">
        <v>9.8890000000000002E-4</v>
      </c>
      <c r="D60" s="214">
        <f>Table1637[[#This Row],[Column2]]-Table1637[[#This Row],[Column3]]</f>
        <v>-9.8890000000000002E-4</v>
      </c>
    </row>
    <row r="61" spans="1:4" ht="14.5" x14ac:dyDescent="0.35">
      <c r="A61" s="377" t="s">
        <v>600</v>
      </c>
      <c r="B61" s="378"/>
      <c r="C61" s="378">
        <v>1.1488499999999999E-3</v>
      </c>
      <c r="D61" s="214">
        <f>Table1637[[#This Row],[Column2]]-Table1637[[#This Row],[Column3]]</f>
        <v>-1.1488499999999999E-3</v>
      </c>
    </row>
    <row r="62" spans="1:4" ht="14.5" x14ac:dyDescent="0.35">
      <c r="A62" s="377" t="s">
        <v>608</v>
      </c>
      <c r="B62" s="378"/>
      <c r="C62" s="378">
        <v>1.1547999999999999E-3</v>
      </c>
      <c r="D62" s="214">
        <f>Table1637[[#This Row],[Column2]]-Table1637[[#This Row],[Column3]]</f>
        <v>-1.1547999999999999E-3</v>
      </c>
    </row>
    <row r="63" spans="1:4" ht="14.5" x14ac:dyDescent="0.35">
      <c r="A63" s="377" t="s">
        <v>412</v>
      </c>
      <c r="B63" s="378"/>
      <c r="C63" s="378">
        <v>1.21922E-3</v>
      </c>
      <c r="D63" s="214">
        <f>Table1637[[#This Row],[Column2]]-Table1637[[#This Row],[Column3]]</f>
        <v>-1.21922E-3</v>
      </c>
    </row>
    <row r="64" spans="1:4" ht="14.5" x14ac:dyDescent="0.35">
      <c r="A64" s="377" t="s">
        <v>489</v>
      </c>
      <c r="B64" s="378"/>
      <c r="C64" s="378">
        <v>1.4961900000000001E-3</v>
      </c>
      <c r="D64" s="214">
        <f>Table1637[[#This Row],[Column2]]-Table1637[[#This Row],[Column3]]</f>
        <v>-1.4961900000000001E-3</v>
      </c>
    </row>
    <row r="65" spans="1:4" ht="14.5" x14ac:dyDescent="0.35">
      <c r="A65" s="377" t="s">
        <v>632</v>
      </c>
      <c r="B65" s="378"/>
      <c r="C65" s="378">
        <v>1.5250000000000001E-3</v>
      </c>
      <c r="D65" s="214">
        <f>Table1637[[#This Row],[Column2]]-Table1637[[#This Row],[Column3]]</f>
        <v>-1.5250000000000001E-3</v>
      </c>
    </row>
    <row r="66" spans="1:4" ht="14.5" x14ac:dyDescent="0.35">
      <c r="A66" s="377" t="s">
        <v>599</v>
      </c>
      <c r="B66" s="378">
        <v>5.0000000000000002E-5</v>
      </c>
      <c r="C66" s="378">
        <v>1.7540399999999999E-3</v>
      </c>
      <c r="D66" s="214">
        <f>Table1637[[#This Row],[Column2]]-Table1637[[#This Row],[Column3]]</f>
        <v>-1.70404E-3</v>
      </c>
    </row>
    <row r="67" spans="1:4" ht="14.5" x14ac:dyDescent="0.35">
      <c r="A67" s="377" t="s">
        <v>424</v>
      </c>
      <c r="B67" s="378"/>
      <c r="C67" s="378">
        <v>1.776E-3</v>
      </c>
      <c r="D67" s="214">
        <f>Table1637[[#This Row],[Column2]]-Table1637[[#This Row],[Column3]]</f>
        <v>-1.776E-3</v>
      </c>
    </row>
    <row r="68" spans="1:4" ht="14.5" x14ac:dyDescent="0.35">
      <c r="A68" s="377" t="s">
        <v>441</v>
      </c>
      <c r="B68" s="378"/>
      <c r="C68" s="378">
        <v>2.5077300000000001E-3</v>
      </c>
      <c r="D68" s="214">
        <f>Table1637[[#This Row],[Column2]]-Table1637[[#This Row],[Column3]]</f>
        <v>-2.5077300000000001E-3</v>
      </c>
    </row>
    <row r="69" spans="1:4" ht="14.5" x14ac:dyDescent="0.35">
      <c r="A69" s="377" t="s">
        <v>411</v>
      </c>
      <c r="B69" s="378"/>
      <c r="C69" s="378">
        <v>4.0991600000000001E-3</v>
      </c>
      <c r="D69" s="214">
        <f>Table1637[[#This Row],[Column2]]-Table1637[[#This Row],[Column3]]</f>
        <v>-4.0991600000000001E-3</v>
      </c>
    </row>
    <row r="70" spans="1:4" ht="14.5" x14ac:dyDescent="0.35">
      <c r="A70" s="377" t="s">
        <v>597</v>
      </c>
      <c r="B70" s="378"/>
      <c r="C70" s="378">
        <v>4.3032000000000001E-3</v>
      </c>
      <c r="D70" s="214">
        <f>Table1637[[#This Row],[Column2]]-Table1637[[#This Row],[Column3]]</f>
        <v>-4.3032000000000001E-3</v>
      </c>
    </row>
    <row r="71" spans="1:4" ht="14.5" x14ac:dyDescent="0.35">
      <c r="A71" s="377" t="s">
        <v>960</v>
      </c>
      <c r="B71" s="378"/>
      <c r="C71" s="378">
        <v>4.3386000000000006E-3</v>
      </c>
      <c r="D71" s="214">
        <f>Table1637[[#This Row],[Column2]]-Table1637[[#This Row],[Column3]]</f>
        <v>-4.3386000000000006E-3</v>
      </c>
    </row>
    <row r="72" spans="1:4" ht="14.5" x14ac:dyDescent="0.35">
      <c r="A72" s="377" t="s">
        <v>464</v>
      </c>
      <c r="B72" s="378"/>
      <c r="C72" s="378">
        <v>4.4054799999999998E-3</v>
      </c>
      <c r="D72" s="214">
        <f>Table1637[[#This Row],[Column2]]-Table1637[[#This Row],[Column3]]</f>
        <v>-4.4054799999999998E-3</v>
      </c>
    </row>
    <row r="73" spans="1:4" ht="14.5" x14ac:dyDescent="0.35">
      <c r="A73" s="377" t="s">
        <v>959</v>
      </c>
      <c r="B73" s="378"/>
      <c r="C73" s="378">
        <v>4.8136999999999997E-3</v>
      </c>
      <c r="D73" s="214">
        <f>Table1637[[#This Row],[Column2]]-Table1637[[#This Row],[Column3]]</f>
        <v>-4.8136999999999997E-3</v>
      </c>
    </row>
    <row r="74" spans="1:4" ht="14.5" x14ac:dyDescent="0.35">
      <c r="A74" s="377" t="s">
        <v>437</v>
      </c>
      <c r="B74" s="378"/>
      <c r="C74" s="378">
        <v>7.2139200000000004E-3</v>
      </c>
      <c r="D74" s="214">
        <f>Table1637[[#This Row],[Column2]]-Table1637[[#This Row],[Column3]]</f>
        <v>-7.2139200000000004E-3</v>
      </c>
    </row>
    <row r="75" spans="1:4" ht="14.5" x14ac:dyDescent="0.35">
      <c r="A75" s="377" t="s">
        <v>958</v>
      </c>
      <c r="B75" s="378"/>
      <c r="C75" s="378">
        <v>1.0083479999999999E-2</v>
      </c>
      <c r="D75" s="214">
        <f>Table1637[[#This Row],[Column2]]-Table1637[[#This Row],[Column3]]</f>
        <v>-1.0083479999999999E-2</v>
      </c>
    </row>
    <row r="76" spans="1:4" ht="14.5" x14ac:dyDescent="0.35">
      <c r="A76" s="377" t="s">
        <v>459</v>
      </c>
      <c r="B76" s="378"/>
      <c r="C76" s="378">
        <v>1.0169640000000001E-2</v>
      </c>
      <c r="D76" s="214">
        <f>Table1637[[#This Row],[Column2]]-Table1637[[#This Row],[Column3]]</f>
        <v>-1.0169640000000001E-2</v>
      </c>
    </row>
    <row r="77" spans="1:4" ht="14.5" x14ac:dyDescent="0.35">
      <c r="A77" s="377" t="s">
        <v>461</v>
      </c>
      <c r="B77" s="378"/>
      <c r="C77" s="378">
        <v>1.0291639999999999E-2</v>
      </c>
      <c r="D77" s="214">
        <f>Table1637[[#This Row],[Column2]]-Table1637[[#This Row],[Column3]]</f>
        <v>-1.0291639999999999E-2</v>
      </c>
    </row>
    <row r="78" spans="1:4" ht="14.5" x14ac:dyDescent="0.35">
      <c r="A78" s="377" t="s">
        <v>364</v>
      </c>
      <c r="B78" s="378">
        <v>1.4E-2</v>
      </c>
      <c r="C78" s="378">
        <v>2.4579589999999998E-2</v>
      </c>
      <c r="D78" s="214">
        <f>Table1637[[#This Row],[Column2]]-Table1637[[#This Row],[Column3]]</f>
        <v>-1.0579589999999998E-2</v>
      </c>
    </row>
    <row r="79" spans="1:4" ht="14.5" x14ac:dyDescent="0.35">
      <c r="A79" s="377" t="s">
        <v>636</v>
      </c>
      <c r="B79" s="378"/>
      <c r="C79" s="378">
        <v>1.269665E-2</v>
      </c>
      <c r="D79" s="214">
        <f>Table1637[[#This Row],[Column2]]-Table1637[[#This Row],[Column3]]</f>
        <v>-1.269665E-2</v>
      </c>
    </row>
    <row r="80" spans="1:4" ht="14.5" x14ac:dyDescent="0.35">
      <c r="A80" s="377" t="s">
        <v>415</v>
      </c>
      <c r="B80" s="378"/>
      <c r="C80" s="378">
        <v>1.4310370000000001E-2</v>
      </c>
      <c r="D80" s="214">
        <f>Table1637[[#This Row],[Column2]]-Table1637[[#This Row],[Column3]]</f>
        <v>-1.4310370000000001E-2</v>
      </c>
    </row>
    <row r="81" spans="1:4" ht="14.5" x14ac:dyDescent="0.35">
      <c r="A81" s="377" t="s">
        <v>957</v>
      </c>
      <c r="B81" s="378"/>
      <c r="C81" s="378">
        <v>1.52856E-2</v>
      </c>
      <c r="D81" s="214">
        <f>Table1637[[#This Row],[Column2]]-Table1637[[#This Row],[Column3]]</f>
        <v>-1.52856E-2</v>
      </c>
    </row>
    <row r="82" spans="1:4" ht="14.5" x14ac:dyDescent="0.35">
      <c r="A82" s="377" t="s">
        <v>540</v>
      </c>
      <c r="B82" s="378"/>
      <c r="C82" s="378">
        <v>1.7930950000000001E-2</v>
      </c>
      <c r="D82" s="214">
        <f>Table1637[[#This Row],[Column2]]-Table1637[[#This Row],[Column3]]</f>
        <v>-1.7930950000000001E-2</v>
      </c>
    </row>
    <row r="83" spans="1:4" ht="14.5" x14ac:dyDescent="0.35">
      <c r="A83" s="377" t="s">
        <v>439</v>
      </c>
      <c r="B83" s="378"/>
      <c r="C83" s="378">
        <v>2.5822209999999998E-2</v>
      </c>
      <c r="D83" s="214">
        <f>Table1637[[#This Row],[Column2]]-Table1637[[#This Row],[Column3]]</f>
        <v>-2.5822209999999998E-2</v>
      </c>
    </row>
    <row r="84" spans="1:4" ht="14.5" x14ac:dyDescent="0.35">
      <c r="A84" s="377" t="s">
        <v>956</v>
      </c>
      <c r="B84" s="378"/>
      <c r="C84" s="378">
        <v>2.793211E-2</v>
      </c>
      <c r="D84" s="214">
        <f>Table1637[[#This Row],[Column2]]-Table1637[[#This Row],[Column3]]</f>
        <v>-2.793211E-2</v>
      </c>
    </row>
    <row r="85" spans="1:4" ht="14.5" x14ac:dyDescent="0.35">
      <c r="A85" s="377" t="s">
        <v>406</v>
      </c>
      <c r="B85" s="378"/>
      <c r="C85" s="378">
        <v>3.1186870000000005E-2</v>
      </c>
      <c r="D85" s="214">
        <f>Table1637[[#This Row],[Column2]]-Table1637[[#This Row],[Column3]]</f>
        <v>-3.1186870000000005E-2</v>
      </c>
    </row>
    <row r="86" spans="1:4" ht="14.5" x14ac:dyDescent="0.35">
      <c r="A86" s="377" t="s">
        <v>414</v>
      </c>
      <c r="B86" s="378"/>
      <c r="C86" s="378">
        <v>3.1284439999999997E-2</v>
      </c>
      <c r="D86" s="214">
        <f>Table1637[[#This Row],[Column2]]-Table1637[[#This Row],[Column3]]</f>
        <v>-3.1284439999999997E-2</v>
      </c>
    </row>
    <row r="87" spans="1:4" ht="14.5" x14ac:dyDescent="0.35">
      <c r="A87" s="377" t="s">
        <v>432</v>
      </c>
      <c r="B87" s="378"/>
      <c r="C87" s="378">
        <v>3.226656E-2</v>
      </c>
      <c r="D87" s="214">
        <f>Table1637[[#This Row],[Column2]]-Table1637[[#This Row],[Column3]]</f>
        <v>-3.226656E-2</v>
      </c>
    </row>
    <row r="88" spans="1:4" ht="14.5" x14ac:dyDescent="0.35">
      <c r="A88" s="377" t="s">
        <v>399</v>
      </c>
      <c r="B88" s="378">
        <v>2.3999999999999998E-3</v>
      </c>
      <c r="C88" s="378">
        <v>3.4779339999999999E-2</v>
      </c>
      <c r="D88" s="214">
        <f>Table1637[[#This Row],[Column2]]-Table1637[[#This Row],[Column3]]</f>
        <v>-3.237934E-2</v>
      </c>
    </row>
    <row r="89" spans="1:4" ht="14.5" x14ac:dyDescent="0.35">
      <c r="A89" s="377" t="s">
        <v>569</v>
      </c>
      <c r="B89" s="378"/>
      <c r="C89" s="378">
        <v>3.6059000000000001E-2</v>
      </c>
      <c r="D89" s="214">
        <f>Table1637[[#This Row],[Column2]]-Table1637[[#This Row],[Column3]]</f>
        <v>-3.6059000000000001E-2</v>
      </c>
    </row>
    <row r="90" spans="1:4" ht="14.5" x14ac:dyDescent="0.35">
      <c r="A90" s="377" t="s">
        <v>407</v>
      </c>
      <c r="B90" s="378"/>
      <c r="C90" s="378">
        <v>3.6668850000000003E-2</v>
      </c>
      <c r="D90" s="214">
        <f>Table1637[[#This Row],[Column2]]-Table1637[[#This Row],[Column3]]</f>
        <v>-3.6668850000000003E-2</v>
      </c>
    </row>
    <row r="91" spans="1:4" ht="14.5" x14ac:dyDescent="0.35">
      <c r="A91" s="377" t="s">
        <v>417</v>
      </c>
      <c r="B91" s="378"/>
      <c r="C91" s="378">
        <v>3.9272630000000003E-2</v>
      </c>
      <c r="D91" s="214">
        <f>Table1637[[#This Row],[Column2]]-Table1637[[#This Row],[Column3]]</f>
        <v>-3.9272630000000003E-2</v>
      </c>
    </row>
    <row r="92" spans="1:4" ht="14.5" x14ac:dyDescent="0.35">
      <c r="A92" s="377" t="s">
        <v>434</v>
      </c>
      <c r="B92" s="378"/>
      <c r="C92" s="378">
        <v>4.3495880000000001E-2</v>
      </c>
      <c r="D92" s="214">
        <f>Table1637[[#This Row],[Column2]]-Table1637[[#This Row],[Column3]]</f>
        <v>-4.3495880000000001E-2</v>
      </c>
    </row>
    <row r="93" spans="1:4" ht="14.5" x14ac:dyDescent="0.35">
      <c r="A93" s="377" t="s">
        <v>401</v>
      </c>
      <c r="B93" s="378"/>
      <c r="C93" s="378">
        <v>5.1532629999999996E-2</v>
      </c>
      <c r="D93" s="214">
        <f>Table1637[[#This Row],[Column2]]-Table1637[[#This Row],[Column3]]</f>
        <v>-5.1532629999999996E-2</v>
      </c>
    </row>
    <row r="94" spans="1:4" ht="14.5" x14ac:dyDescent="0.35">
      <c r="A94" s="377" t="s">
        <v>423</v>
      </c>
      <c r="B94" s="378"/>
      <c r="C94" s="378">
        <v>9.4381720000000002E-2</v>
      </c>
      <c r="D94" s="214">
        <f>Table1637[[#This Row],[Column2]]-Table1637[[#This Row],[Column3]]</f>
        <v>-9.4381720000000002E-2</v>
      </c>
    </row>
    <row r="95" spans="1:4" ht="14.5" x14ac:dyDescent="0.35">
      <c r="A95" s="377" t="s">
        <v>410</v>
      </c>
      <c r="B95" s="378">
        <v>3.2256939999999998E-2</v>
      </c>
      <c r="C95" s="378">
        <v>0.14218214000000001</v>
      </c>
      <c r="D95" s="214">
        <f>Table1637[[#This Row],[Column2]]-Table1637[[#This Row],[Column3]]</f>
        <v>-0.10992520000000001</v>
      </c>
    </row>
    <row r="96" spans="1:4" ht="14.5" x14ac:dyDescent="0.35">
      <c r="A96" s="377" t="s">
        <v>531</v>
      </c>
      <c r="B96" s="378"/>
      <c r="C96" s="378">
        <v>0.11877559</v>
      </c>
      <c r="D96" s="214">
        <f>Table1637[[#This Row],[Column2]]-Table1637[[#This Row],[Column3]]</f>
        <v>-0.11877559</v>
      </c>
    </row>
    <row r="97" spans="1:4" ht="14.5" x14ac:dyDescent="0.35">
      <c r="A97" s="377" t="s">
        <v>536</v>
      </c>
      <c r="B97" s="378"/>
      <c r="C97" s="378">
        <v>0.13805876</v>
      </c>
      <c r="D97" s="214">
        <f>Table1637[[#This Row],[Column2]]-Table1637[[#This Row],[Column3]]</f>
        <v>-0.13805876</v>
      </c>
    </row>
    <row r="98" spans="1:4" ht="14.5" x14ac:dyDescent="0.35">
      <c r="A98" s="377" t="s">
        <v>435</v>
      </c>
      <c r="B98" s="378">
        <v>5.8100000000000001E-3</v>
      </c>
      <c r="C98" s="378">
        <v>0.15003970999999999</v>
      </c>
      <c r="D98" s="214">
        <f>Table1637[[#This Row],[Column2]]-Table1637[[#This Row],[Column3]]</f>
        <v>-0.14422970999999998</v>
      </c>
    </row>
    <row r="99" spans="1:4" ht="14.5" x14ac:dyDescent="0.35">
      <c r="A99" s="377" t="s">
        <v>486</v>
      </c>
      <c r="B99" s="378"/>
      <c r="C99" s="378">
        <v>0.15036084</v>
      </c>
      <c r="D99" s="214">
        <f>Table1637[[#This Row],[Column2]]-Table1637[[#This Row],[Column3]]</f>
        <v>-0.15036084</v>
      </c>
    </row>
    <row r="100" spans="1:4" ht="14.5" x14ac:dyDescent="0.35">
      <c r="A100" s="377" t="s">
        <v>583</v>
      </c>
      <c r="B100" s="378"/>
      <c r="C100" s="378">
        <v>0.20729773000000001</v>
      </c>
      <c r="D100" s="214">
        <f>Table1637[[#This Row],[Column2]]-Table1637[[#This Row],[Column3]]</f>
        <v>-0.20729773000000001</v>
      </c>
    </row>
    <row r="101" spans="1:4" ht="14.5" x14ac:dyDescent="0.35">
      <c r="A101" s="377" t="s">
        <v>413</v>
      </c>
      <c r="B101" s="378"/>
      <c r="C101" s="378">
        <v>0.38425830999999999</v>
      </c>
      <c r="D101" s="214">
        <f>Table1637[[#This Row],[Column2]]-Table1637[[#This Row],[Column3]]</f>
        <v>-0.38425830999999999</v>
      </c>
    </row>
    <row r="102" spans="1:4" ht="14.5" x14ac:dyDescent="0.35">
      <c r="A102" s="377" t="s">
        <v>357</v>
      </c>
      <c r="B102" s="378">
        <v>3.3E-3</v>
      </c>
      <c r="C102" s="378">
        <v>0.39418627000000001</v>
      </c>
      <c r="D102" s="214">
        <f>Table1637[[#This Row],[Column2]]-Table1637[[#This Row],[Column3]]</f>
        <v>-0.39088626999999998</v>
      </c>
    </row>
    <row r="103" spans="1:4" ht="14.5" x14ac:dyDescent="0.35">
      <c r="A103" s="377" t="s">
        <v>442</v>
      </c>
      <c r="B103" s="378"/>
      <c r="C103" s="378">
        <v>0.42457307</v>
      </c>
      <c r="D103" s="214">
        <f>Table1637[[#This Row],[Column2]]-Table1637[[#This Row],[Column3]]</f>
        <v>-0.42457307</v>
      </c>
    </row>
    <row r="104" spans="1:4" ht="14.5" x14ac:dyDescent="0.35">
      <c r="A104" s="377" t="s">
        <v>431</v>
      </c>
      <c r="B104" s="378"/>
      <c r="C104" s="378">
        <v>0.50693237999999996</v>
      </c>
      <c r="D104" s="214">
        <f>Table1637[[#This Row],[Column2]]-Table1637[[#This Row],[Column3]]</f>
        <v>-0.50693237999999996</v>
      </c>
    </row>
    <row r="105" spans="1:4" ht="14.5" x14ac:dyDescent="0.35">
      <c r="A105" s="377" t="s">
        <v>462</v>
      </c>
      <c r="B105" s="378"/>
      <c r="C105" s="378">
        <v>0.54615586000000005</v>
      </c>
      <c r="D105" s="214">
        <f>Table1637[[#This Row],[Column2]]-Table1637[[#This Row],[Column3]]</f>
        <v>-0.54615586000000005</v>
      </c>
    </row>
    <row r="106" spans="1:4" ht="14.5" x14ac:dyDescent="0.35">
      <c r="A106" s="377" t="s">
        <v>427</v>
      </c>
      <c r="B106" s="378"/>
      <c r="C106" s="378">
        <v>0.5511083699999999</v>
      </c>
      <c r="D106" s="214">
        <f>Table1637[[#This Row],[Column2]]-Table1637[[#This Row],[Column3]]</f>
        <v>-0.5511083699999999</v>
      </c>
    </row>
    <row r="107" spans="1:4" ht="14.5" x14ac:dyDescent="0.35">
      <c r="A107" s="377" t="s">
        <v>381</v>
      </c>
      <c r="B107" s="378"/>
      <c r="C107" s="378">
        <v>0.55290318000000005</v>
      </c>
      <c r="D107" s="214">
        <f>Table1637[[#This Row],[Column2]]-Table1637[[#This Row],[Column3]]</f>
        <v>-0.55290318000000005</v>
      </c>
    </row>
    <row r="108" spans="1:4" ht="14.5" x14ac:dyDescent="0.35">
      <c r="A108" s="377" t="s">
        <v>428</v>
      </c>
      <c r="B108" s="378"/>
      <c r="C108" s="378">
        <v>0.62383057000000008</v>
      </c>
      <c r="D108" s="214">
        <f>Table1637[[#This Row],[Column2]]-Table1637[[#This Row],[Column3]]</f>
        <v>-0.62383057000000008</v>
      </c>
    </row>
    <row r="109" spans="1:4" ht="14.5" x14ac:dyDescent="0.35">
      <c r="A109" s="377" t="s">
        <v>392</v>
      </c>
      <c r="B109" s="378"/>
      <c r="C109" s="378">
        <v>0.66815096000000029</v>
      </c>
      <c r="D109" s="214">
        <f>Table1637[[#This Row],[Column2]]-Table1637[[#This Row],[Column3]]</f>
        <v>-0.66815096000000029</v>
      </c>
    </row>
    <row r="110" spans="1:4" ht="14.5" x14ac:dyDescent="0.35">
      <c r="A110" s="377" t="s">
        <v>429</v>
      </c>
      <c r="B110" s="378"/>
      <c r="C110" s="378">
        <v>0.68947410999999992</v>
      </c>
      <c r="D110" s="214">
        <f>Table1637[[#This Row],[Column2]]-Table1637[[#This Row],[Column3]]</f>
        <v>-0.68947410999999992</v>
      </c>
    </row>
    <row r="111" spans="1:4" ht="14.5" x14ac:dyDescent="0.35">
      <c r="A111" s="377" t="s">
        <v>438</v>
      </c>
      <c r="B111" s="378"/>
      <c r="C111" s="378">
        <v>0.77060708</v>
      </c>
      <c r="D111" s="214">
        <f>Table1637[[#This Row],[Column2]]-Table1637[[#This Row],[Column3]]</f>
        <v>-0.77060708</v>
      </c>
    </row>
    <row r="112" spans="1:4" ht="14.5" x14ac:dyDescent="0.35">
      <c r="A112" s="377" t="s">
        <v>436</v>
      </c>
      <c r="B112" s="378"/>
      <c r="C112" s="378">
        <v>0.78126535999999991</v>
      </c>
      <c r="D112" s="214">
        <f>Table1637[[#This Row],[Column2]]-Table1637[[#This Row],[Column3]]</f>
        <v>-0.78126535999999991</v>
      </c>
    </row>
    <row r="113" spans="1:4" ht="14.5" x14ac:dyDescent="0.35">
      <c r="A113" s="377" t="s">
        <v>426</v>
      </c>
      <c r="B113" s="378"/>
      <c r="C113" s="378">
        <v>1.0748417500000003</v>
      </c>
      <c r="D113" s="214">
        <f>Table1637[[#This Row],[Column2]]-Table1637[[#This Row],[Column3]]</f>
        <v>-1.0748417500000003</v>
      </c>
    </row>
    <row r="114" spans="1:4" ht="14.5" x14ac:dyDescent="0.35">
      <c r="A114" s="377" t="s">
        <v>387</v>
      </c>
      <c r="B114" s="378">
        <v>1.105857E-2</v>
      </c>
      <c r="C114" s="378">
        <v>1.1274694700000001</v>
      </c>
      <c r="D114" s="214">
        <f>Table1637[[#This Row],[Column2]]-Table1637[[#This Row],[Column3]]</f>
        <v>-1.1164109</v>
      </c>
    </row>
    <row r="115" spans="1:4" ht="14.5" x14ac:dyDescent="0.35">
      <c r="A115" s="377" t="s">
        <v>391</v>
      </c>
      <c r="B115" s="378"/>
      <c r="C115" s="378">
        <v>1.14600331</v>
      </c>
      <c r="D115" s="214">
        <f>Table1637[[#This Row],[Column2]]-Table1637[[#This Row],[Column3]]</f>
        <v>-1.14600331</v>
      </c>
    </row>
    <row r="116" spans="1:4" ht="14.5" x14ac:dyDescent="0.35">
      <c r="A116" s="377" t="s">
        <v>398</v>
      </c>
      <c r="B116" s="378">
        <v>0.65446157999999999</v>
      </c>
      <c r="C116" s="378">
        <v>1.8573157100000002</v>
      </c>
      <c r="D116" s="214">
        <f>Table1637[[#This Row],[Column2]]-Table1637[[#This Row],[Column3]]</f>
        <v>-1.2028541300000002</v>
      </c>
    </row>
    <row r="117" spans="1:4" ht="14.5" x14ac:dyDescent="0.35">
      <c r="A117" s="377" t="s">
        <v>631</v>
      </c>
      <c r="B117" s="378"/>
      <c r="C117" s="378">
        <v>1.20649297</v>
      </c>
      <c r="D117" s="214">
        <f>Table1637[[#This Row],[Column2]]-Table1637[[#This Row],[Column3]]</f>
        <v>-1.20649297</v>
      </c>
    </row>
    <row r="118" spans="1:4" ht="14.5" x14ac:dyDescent="0.35">
      <c r="A118" s="377" t="s">
        <v>352</v>
      </c>
      <c r="B118" s="378">
        <v>44.907852239999997</v>
      </c>
      <c r="C118" s="378">
        <v>46.363002690000037</v>
      </c>
      <c r="D118" s="214">
        <f>Table1637[[#This Row],[Column2]]-Table1637[[#This Row],[Column3]]</f>
        <v>-1.4551504500000405</v>
      </c>
    </row>
    <row r="119" spans="1:4" ht="14.5" x14ac:dyDescent="0.35">
      <c r="A119" s="377" t="s">
        <v>338</v>
      </c>
      <c r="B119" s="378">
        <v>12.998283629999998</v>
      </c>
      <c r="C119" s="378">
        <v>14.654353340000013</v>
      </c>
      <c r="D119" s="214">
        <f>Table1637[[#This Row],[Column2]]-Table1637[[#This Row],[Column3]]</f>
        <v>-1.6560697100000148</v>
      </c>
    </row>
    <row r="120" spans="1:4" ht="14.5" x14ac:dyDescent="0.35">
      <c r="A120" s="377" t="s">
        <v>404</v>
      </c>
      <c r="B120" s="378">
        <v>1.0337350000000001</v>
      </c>
      <c r="C120" s="378">
        <v>2.8128988000000001</v>
      </c>
      <c r="D120" s="214">
        <f>Table1637[[#This Row],[Column2]]-Table1637[[#This Row],[Column3]]</f>
        <v>-1.7791638000000001</v>
      </c>
    </row>
    <row r="121" spans="1:4" ht="14.5" x14ac:dyDescent="0.35">
      <c r="A121" s="377" t="s">
        <v>367</v>
      </c>
      <c r="B121" s="378">
        <v>6.2754870299999999</v>
      </c>
      <c r="C121" s="378">
        <v>8.1569204200000005</v>
      </c>
      <c r="D121" s="214">
        <f>Table1637[[#This Row],[Column2]]-Table1637[[#This Row],[Column3]]</f>
        <v>-1.8814333900000006</v>
      </c>
    </row>
    <row r="122" spans="1:4" ht="14.5" x14ac:dyDescent="0.35">
      <c r="A122" s="377" t="s">
        <v>350</v>
      </c>
      <c r="B122" s="378">
        <v>33.018996550000004</v>
      </c>
      <c r="C122" s="378">
        <v>34.977804550000002</v>
      </c>
      <c r="D122" s="214">
        <f>Table1637[[#This Row],[Column2]]-Table1637[[#This Row],[Column3]]</f>
        <v>-1.9588079999999977</v>
      </c>
    </row>
    <row r="123" spans="1:4" ht="14.5" x14ac:dyDescent="0.35">
      <c r="A123" s="377" t="s">
        <v>955</v>
      </c>
      <c r="B123" s="378"/>
      <c r="C123" s="378">
        <v>2.1196677500000001</v>
      </c>
      <c r="D123" s="214">
        <f>Table1637[[#This Row],[Column2]]-Table1637[[#This Row],[Column3]]</f>
        <v>-2.1196677500000001</v>
      </c>
    </row>
    <row r="124" spans="1:4" ht="14.5" x14ac:dyDescent="0.35">
      <c r="A124" s="377" t="s">
        <v>400</v>
      </c>
      <c r="B124" s="378">
        <v>0.13215265000000001</v>
      </c>
      <c r="C124" s="378">
        <v>2.56490398</v>
      </c>
      <c r="D124" s="214">
        <f>Table1637[[#This Row],[Column2]]-Table1637[[#This Row],[Column3]]</f>
        <v>-2.4327513299999999</v>
      </c>
    </row>
    <row r="125" spans="1:4" ht="14.5" x14ac:dyDescent="0.35">
      <c r="A125" s="377" t="s">
        <v>372</v>
      </c>
      <c r="B125" s="378">
        <v>3.6067000000000009E-2</v>
      </c>
      <c r="C125" s="378">
        <v>2.5202314400000003</v>
      </c>
      <c r="D125" s="214">
        <f>Table1637[[#This Row],[Column2]]-Table1637[[#This Row],[Column3]]</f>
        <v>-2.4841644400000003</v>
      </c>
    </row>
    <row r="126" spans="1:4" ht="14.5" x14ac:dyDescent="0.35">
      <c r="A126" s="377" t="s">
        <v>293</v>
      </c>
      <c r="B126" s="378">
        <v>1.1344637699999998</v>
      </c>
      <c r="C126" s="378">
        <v>3.7350855900000002</v>
      </c>
      <c r="D126" s="214">
        <f>Table1637[[#This Row],[Column2]]-Table1637[[#This Row],[Column3]]</f>
        <v>-2.6006218200000006</v>
      </c>
    </row>
    <row r="127" spans="1:4" ht="14.5" x14ac:dyDescent="0.35">
      <c r="A127" s="377" t="s">
        <v>419</v>
      </c>
      <c r="B127" s="378">
        <v>1.2221813099999999</v>
      </c>
      <c r="C127" s="378">
        <v>3.9149477000000004</v>
      </c>
      <c r="D127" s="214">
        <f>Table1637[[#This Row],[Column2]]-Table1637[[#This Row],[Column3]]</f>
        <v>-2.6927663900000005</v>
      </c>
    </row>
    <row r="128" spans="1:4" ht="14.5" x14ac:dyDescent="0.35">
      <c r="A128" s="377" t="s">
        <v>394</v>
      </c>
      <c r="B128" s="378"/>
      <c r="C128" s="378">
        <v>2.8776271100000002</v>
      </c>
      <c r="D128" s="214">
        <f>Table1637[[#This Row],[Column2]]-Table1637[[#This Row],[Column3]]</f>
        <v>-2.8776271100000002</v>
      </c>
    </row>
    <row r="129" spans="1:4" ht="14.5" x14ac:dyDescent="0.35">
      <c r="A129" s="377" t="s">
        <v>369</v>
      </c>
      <c r="B129" s="378">
        <v>5.0000000000000002E-5</v>
      </c>
      <c r="C129" s="378">
        <v>3.0578216900000008</v>
      </c>
      <c r="D129" s="214">
        <f>Table1637[[#This Row],[Column2]]-Table1637[[#This Row],[Column3]]</f>
        <v>-3.0577716900000009</v>
      </c>
    </row>
    <row r="130" spans="1:4" ht="14.5" x14ac:dyDescent="0.35">
      <c r="A130" s="377" t="s">
        <v>296</v>
      </c>
      <c r="B130" s="378">
        <v>0.16042911000000001</v>
      </c>
      <c r="C130" s="378">
        <v>3.63855678</v>
      </c>
      <c r="D130" s="214">
        <f>Table1637[[#This Row],[Column2]]-Table1637[[#This Row],[Column3]]</f>
        <v>-3.4781276700000001</v>
      </c>
    </row>
    <row r="131" spans="1:4" ht="14.5" x14ac:dyDescent="0.35">
      <c r="A131" s="377" t="s">
        <v>397</v>
      </c>
      <c r="B131" s="378">
        <v>0.38428777999999997</v>
      </c>
      <c r="C131" s="378">
        <v>4.1434189700000008</v>
      </c>
      <c r="D131" s="214">
        <f>Table1637[[#This Row],[Column2]]-Table1637[[#This Row],[Column3]]</f>
        <v>-3.7591311900000006</v>
      </c>
    </row>
    <row r="132" spans="1:4" ht="14.5" x14ac:dyDescent="0.35">
      <c r="A132" s="377" t="s">
        <v>382</v>
      </c>
      <c r="B132" s="378"/>
      <c r="C132" s="378">
        <v>3.78565342</v>
      </c>
      <c r="D132" s="214">
        <f>Table1637[[#This Row],[Column2]]-Table1637[[#This Row],[Column3]]</f>
        <v>-3.78565342</v>
      </c>
    </row>
    <row r="133" spans="1:4" ht="14.5" x14ac:dyDescent="0.35">
      <c r="A133" s="377" t="s">
        <v>395</v>
      </c>
      <c r="B133" s="378">
        <v>1.03496674</v>
      </c>
      <c r="C133" s="378">
        <v>5.0885958100000002</v>
      </c>
      <c r="D133" s="214">
        <f>Table1637[[#This Row],[Column2]]-Table1637[[#This Row],[Column3]]</f>
        <v>-4.0536290700000004</v>
      </c>
    </row>
    <row r="134" spans="1:4" ht="14.5" x14ac:dyDescent="0.35">
      <c r="A134" s="377" t="s">
        <v>953</v>
      </c>
      <c r="B134" s="378"/>
      <c r="C134" s="378">
        <v>4.3107272299999986</v>
      </c>
      <c r="D134" s="214">
        <f>Table1637[[#This Row],[Column2]]-Table1637[[#This Row],[Column3]]</f>
        <v>-4.3107272299999986</v>
      </c>
    </row>
    <row r="135" spans="1:4" ht="14.5" x14ac:dyDescent="0.35">
      <c r="A135" s="377" t="s">
        <v>299</v>
      </c>
      <c r="B135" s="378"/>
      <c r="C135" s="378">
        <v>4.8834684000000008</v>
      </c>
      <c r="D135" s="214">
        <f>Table1637[[#This Row],[Column2]]-Table1637[[#This Row],[Column3]]</f>
        <v>-4.8834684000000008</v>
      </c>
    </row>
    <row r="136" spans="1:4" ht="14.5" x14ac:dyDescent="0.35">
      <c r="A136" s="377" t="s">
        <v>356</v>
      </c>
      <c r="B136" s="378">
        <v>38.545795990000002</v>
      </c>
      <c r="C136" s="378">
        <v>44.993017910000049</v>
      </c>
      <c r="D136" s="214">
        <f>Table1637[[#This Row],[Column2]]-Table1637[[#This Row],[Column3]]</f>
        <v>-6.4472219200000467</v>
      </c>
    </row>
    <row r="137" spans="1:4" ht="14.5" x14ac:dyDescent="0.35">
      <c r="A137" s="377" t="s">
        <v>377</v>
      </c>
      <c r="B137" s="378">
        <v>0.57009984000000002</v>
      </c>
      <c r="C137" s="378">
        <v>7.1385704900000038</v>
      </c>
      <c r="D137" s="214">
        <f>Table1637[[#This Row],[Column2]]-Table1637[[#This Row],[Column3]]</f>
        <v>-6.5684706500000036</v>
      </c>
    </row>
    <row r="138" spans="1:4" ht="14.5" x14ac:dyDescent="0.35">
      <c r="A138" s="377" t="s">
        <v>418</v>
      </c>
      <c r="B138" s="378"/>
      <c r="C138" s="378">
        <v>6.5879135200000007</v>
      </c>
      <c r="D138" s="214">
        <f>Table1637[[#This Row],[Column2]]-Table1637[[#This Row],[Column3]]</f>
        <v>-6.5879135200000007</v>
      </c>
    </row>
    <row r="139" spans="1:4" ht="14.5" x14ac:dyDescent="0.35">
      <c r="A139" s="377" t="s">
        <v>384</v>
      </c>
      <c r="B139" s="378"/>
      <c r="C139" s="378">
        <v>7.7269098300000003</v>
      </c>
      <c r="D139" s="214">
        <f>Table1637[[#This Row],[Column2]]-Table1637[[#This Row],[Column3]]</f>
        <v>-7.7269098300000003</v>
      </c>
    </row>
    <row r="140" spans="1:4" ht="14.5" x14ac:dyDescent="0.35">
      <c r="A140" s="377" t="s">
        <v>376</v>
      </c>
      <c r="B140" s="378">
        <v>0.18909058999999998</v>
      </c>
      <c r="C140" s="378">
        <v>8.012357920000003</v>
      </c>
      <c r="D140" s="214">
        <f>Table1637[[#This Row],[Column2]]-Table1637[[#This Row],[Column3]]</f>
        <v>-7.8232673300000029</v>
      </c>
    </row>
    <row r="141" spans="1:4" ht="14.5" x14ac:dyDescent="0.35">
      <c r="A141" s="377" t="s">
        <v>374</v>
      </c>
      <c r="B141" s="378">
        <v>1.1477576900000002</v>
      </c>
      <c r="C141" s="378">
        <v>9.4253191099999984</v>
      </c>
      <c r="D141" s="214">
        <f>Table1637[[#This Row],[Column2]]-Table1637[[#This Row],[Column3]]</f>
        <v>-8.2775614199999978</v>
      </c>
    </row>
    <row r="142" spans="1:4" ht="14.5" x14ac:dyDescent="0.35">
      <c r="A142" s="377" t="s">
        <v>375</v>
      </c>
      <c r="B142" s="378">
        <v>3.7956519299999996</v>
      </c>
      <c r="C142" s="378">
        <v>13.047615899999998</v>
      </c>
      <c r="D142" s="214">
        <f>Table1637[[#This Row],[Column2]]-Table1637[[#This Row],[Column3]]</f>
        <v>-9.2519639699999985</v>
      </c>
    </row>
    <row r="143" spans="1:4" ht="14.5" x14ac:dyDescent="0.35">
      <c r="A143" s="377" t="s">
        <v>301</v>
      </c>
      <c r="B143" s="378">
        <v>1.2121399999999999E-2</v>
      </c>
      <c r="C143" s="378">
        <v>11.203926970000003</v>
      </c>
      <c r="D143" s="214">
        <f>Table1637[[#This Row],[Column2]]-Table1637[[#This Row],[Column3]]</f>
        <v>-11.191805570000003</v>
      </c>
    </row>
    <row r="144" spans="1:4" ht="14.5" x14ac:dyDescent="0.35">
      <c r="A144" s="377" t="s">
        <v>950</v>
      </c>
      <c r="B144" s="378">
        <v>0.62495599999999996</v>
      </c>
      <c r="C144" s="378">
        <v>12.310727720000019</v>
      </c>
      <c r="D144" s="214">
        <f>Table1637[[#This Row],[Column2]]-Table1637[[#This Row],[Column3]]</f>
        <v>-11.68577172000002</v>
      </c>
    </row>
    <row r="145" spans="1:4" ht="14.5" x14ac:dyDescent="0.35">
      <c r="A145" s="377" t="s">
        <v>952</v>
      </c>
      <c r="B145" s="378">
        <v>0.15048</v>
      </c>
      <c r="C145" s="378">
        <v>13.005032799999995</v>
      </c>
      <c r="D145" s="214">
        <f>Table1637[[#This Row],[Column2]]-Table1637[[#This Row],[Column3]]</f>
        <v>-12.854552799999995</v>
      </c>
    </row>
    <row r="146" spans="1:4" ht="14.5" x14ac:dyDescent="0.35">
      <c r="A146" s="377" t="s">
        <v>403</v>
      </c>
      <c r="B146" s="378"/>
      <c r="C146" s="378">
        <v>13.072449499999999</v>
      </c>
      <c r="D146" s="214">
        <f>Table1637[[#This Row],[Column2]]-Table1637[[#This Row],[Column3]]</f>
        <v>-13.072449499999999</v>
      </c>
    </row>
    <row r="147" spans="1:4" ht="14.5" x14ac:dyDescent="0.35">
      <c r="A147" s="377" t="s">
        <v>370</v>
      </c>
      <c r="B147" s="378">
        <v>1.7524185300000001</v>
      </c>
      <c r="C147" s="378">
        <v>16.930137719999998</v>
      </c>
      <c r="D147" s="214">
        <f>Table1637[[#This Row],[Column2]]-Table1637[[#This Row],[Column3]]</f>
        <v>-15.177719189999998</v>
      </c>
    </row>
    <row r="148" spans="1:4" ht="14.5" x14ac:dyDescent="0.35">
      <c r="A148" s="377" t="s">
        <v>355</v>
      </c>
      <c r="B148" s="378">
        <v>22.775866700000002</v>
      </c>
      <c r="C148" s="378">
        <v>40.812104959999971</v>
      </c>
      <c r="D148" s="214">
        <f>Table1637[[#This Row],[Column2]]-Table1637[[#This Row],[Column3]]</f>
        <v>-18.036238259999969</v>
      </c>
    </row>
    <row r="149" spans="1:4" ht="14.5" x14ac:dyDescent="0.35">
      <c r="A149" s="377" t="s">
        <v>378</v>
      </c>
      <c r="B149" s="378">
        <v>0.71579913999999989</v>
      </c>
      <c r="C149" s="378">
        <v>20.211455519999987</v>
      </c>
      <c r="D149" s="214">
        <f>Table1637[[#This Row],[Column2]]-Table1637[[#This Row],[Column3]]</f>
        <v>-19.495656379999986</v>
      </c>
    </row>
    <row r="150" spans="1:4" ht="14.5" x14ac:dyDescent="0.35">
      <c r="A150" s="377" t="s">
        <v>379</v>
      </c>
      <c r="B150" s="378">
        <v>0.11569075999999999</v>
      </c>
      <c r="C150" s="378">
        <v>21.505862609999998</v>
      </c>
      <c r="D150" s="214">
        <f>Table1637[[#This Row],[Column2]]-Table1637[[#This Row],[Column3]]</f>
        <v>-21.390171849999998</v>
      </c>
    </row>
    <row r="151" spans="1:4" ht="14.5" x14ac:dyDescent="0.35">
      <c r="A151" s="377" t="s">
        <v>297</v>
      </c>
      <c r="B151" s="378">
        <v>0.21021861000000003</v>
      </c>
      <c r="C151" s="378">
        <v>21.823129929999986</v>
      </c>
      <c r="D151" s="214">
        <f>Table1637[[#This Row],[Column2]]-Table1637[[#This Row],[Column3]]</f>
        <v>-21.612911319999988</v>
      </c>
    </row>
    <row r="152" spans="1:4" ht="14.5" x14ac:dyDescent="0.35">
      <c r="A152" s="377" t="s">
        <v>363</v>
      </c>
      <c r="B152" s="378">
        <v>4.3881164899999998</v>
      </c>
      <c r="C152" s="378">
        <v>27.828432330000002</v>
      </c>
      <c r="D152" s="214">
        <f>Table1637[[#This Row],[Column2]]-Table1637[[#This Row],[Column3]]</f>
        <v>-23.440315840000004</v>
      </c>
    </row>
    <row r="153" spans="1:4" ht="14.5" x14ac:dyDescent="0.35">
      <c r="A153" s="377" t="s">
        <v>409</v>
      </c>
      <c r="B153" s="378"/>
      <c r="C153" s="378">
        <v>26.798460840000001</v>
      </c>
      <c r="D153" s="214">
        <f>Table1637[[#This Row],[Column2]]-Table1637[[#This Row],[Column3]]</f>
        <v>-26.798460840000001</v>
      </c>
    </row>
    <row r="154" spans="1:4" ht="14.5" x14ac:dyDescent="0.35">
      <c r="A154" s="377" t="s">
        <v>390</v>
      </c>
      <c r="B154" s="378">
        <v>0.41613510999999997</v>
      </c>
      <c r="C154" s="378">
        <v>28.56821038</v>
      </c>
      <c r="D154" s="214">
        <f>Table1637[[#This Row],[Column2]]-Table1637[[#This Row],[Column3]]</f>
        <v>-28.152075270000001</v>
      </c>
    </row>
    <row r="155" spans="1:4" ht="14.5" x14ac:dyDescent="0.35">
      <c r="A155" s="377" t="s">
        <v>353</v>
      </c>
      <c r="B155" s="378">
        <v>10.609213920000002</v>
      </c>
      <c r="C155" s="378">
        <v>41.189981479999979</v>
      </c>
      <c r="D155" s="214">
        <f>Table1637[[#This Row],[Column2]]-Table1637[[#This Row],[Column3]]</f>
        <v>-30.580767559999977</v>
      </c>
    </row>
    <row r="156" spans="1:4" ht="14.5" x14ac:dyDescent="0.35">
      <c r="A156" s="377" t="s">
        <v>954</v>
      </c>
      <c r="B156" s="378"/>
      <c r="C156" s="378">
        <v>42.296831480000002</v>
      </c>
      <c r="D156" s="214">
        <f>Table1637[[#This Row],[Column2]]-Table1637[[#This Row],[Column3]]</f>
        <v>-42.296831480000002</v>
      </c>
    </row>
    <row r="157" spans="1:4" ht="14.5" x14ac:dyDescent="0.35">
      <c r="A157" s="377" t="s">
        <v>366</v>
      </c>
      <c r="B157" s="378">
        <v>4.3905971299999997</v>
      </c>
      <c r="C157" s="378">
        <v>56.740588879999997</v>
      </c>
      <c r="D157" s="214">
        <f>Table1637[[#This Row],[Column2]]-Table1637[[#This Row],[Column3]]</f>
        <v>-52.349991750000001</v>
      </c>
    </row>
    <row r="158" spans="1:4" ht="14.5" x14ac:dyDescent="0.35">
      <c r="A158" s="377" t="s">
        <v>346</v>
      </c>
      <c r="B158" s="378">
        <v>168.71337973999999</v>
      </c>
      <c r="C158" s="378">
        <v>221.10939287000014</v>
      </c>
      <c r="D158" s="214">
        <f>Table1637[[#This Row],[Column2]]-Table1637[[#This Row],[Column3]]</f>
        <v>-52.396013130000142</v>
      </c>
    </row>
    <row r="159" spans="1:4" ht="14.5" x14ac:dyDescent="0.35">
      <c r="A159" s="377" t="s">
        <v>358</v>
      </c>
      <c r="B159" s="378">
        <v>6.2799999999999991E-3</v>
      </c>
      <c r="C159" s="378">
        <v>54.60779952</v>
      </c>
      <c r="D159" s="214">
        <f>Table1637[[#This Row],[Column2]]-Table1637[[#This Row],[Column3]]</f>
        <v>-54.601519520000004</v>
      </c>
    </row>
    <row r="160" spans="1:4" ht="14.5" x14ac:dyDescent="0.35">
      <c r="A160" s="377" t="s">
        <v>949</v>
      </c>
      <c r="B160" s="378">
        <v>2.3078556799999999</v>
      </c>
      <c r="C160" s="378">
        <v>67.861726420000053</v>
      </c>
      <c r="D160" s="214">
        <f>Table1637[[#This Row],[Column2]]-Table1637[[#This Row],[Column3]]</f>
        <v>-65.55387074000005</v>
      </c>
    </row>
    <row r="161" spans="1:4" ht="14.5" x14ac:dyDescent="0.35">
      <c r="A161" s="377" t="s">
        <v>362</v>
      </c>
      <c r="B161" s="378">
        <v>3.2639452499999999</v>
      </c>
      <c r="C161" s="378">
        <v>69.582038010000048</v>
      </c>
      <c r="D161" s="214">
        <f>Table1637[[#This Row],[Column2]]-Table1637[[#This Row],[Column3]]</f>
        <v>-66.318092760000042</v>
      </c>
    </row>
    <row r="162" spans="1:4" ht="14.5" x14ac:dyDescent="0.35">
      <c r="A162" s="377" t="s">
        <v>416</v>
      </c>
      <c r="B162" s="378">
        <v>5.088829800000001</v>
      </c>
      <c r="C162" s="378">
        <v>80.446470679999962</v>
      </c>
      <c r="D162" s="214">
        <f>Table1637[[#This Row],[Column2]]-Table1637[[#This Row],[Column3]]</f>
        <v>-75.357640879999963</v>
      </c>
    </row>
    <row r="163" spans="1:4" ht="14.5" x14ac:dyDescent="0.35">
      <c r="A163" s="377" t="s">
        <v>300</v>
      </c>
      <c r="B163" s="378"/>
      <c r="C163" s="378">
        <v>80.712922140000003</v>
      </c>
      <c r="D163" s="214">
        <f>Table1637[[#This Row],[Column2]]-Table1637[[#This Row],[Column3]]</f>
        <v>-80.712922140000003</v>
      </c>
    </row>
    <row r="164" spans="1:4" ht="14.5" x14ac:dyDescent="0.35">
      <c r="A164" s="377" t="s">
        <v>422</v>
      </c>
      <c r="B164" s="378"/>
      <c r="C164" s="378">
        <v>91.555865179999998</v>
      </c>
      <c r="D164" s="214">
        <f>Table1637[[#This Row],[Column2]]-Table1637[[#This Row],[Column3]]</f>
        <v>-91.555865179999998</v>
      </c>
    </row>
    <row r="165" spans="1:4" ht="14.5" x14ac:dyDescent="0.35">
      <c r="A165" s="377" t="s">
        <v>345</v>
      </c>
      <c r="B165" s="378">
        <v>37.185984779999963</v>
      </c>
      <c r="C165" s="378">
        <v>161.57736163000013</v>
      </c>
      <c r="D165" s="214">
        <f>Table1637[[#This Row],[Column2]]-Table1637[[#This Row],[Column3]]</f>
        <v>-124.39137685000017</v>
      </c>
    </row>
    <row r="166" spans="1:4" ht="14.5" x14ac:dyDescent="0.35">
      <c r="A166" s="377" t="s">
        <v>386</v>
      </c>
      <c r="B166" s="378">
        <v>18.111479520000003</v>
      </c>
      <c r="C166" s="378">
        <v>183.66731737999987</v>
      </c>
      <c r="D166" s="214">
        <f>Table1637[[#This Row],[Column2]]-Table1637[[#This Row],[Column3]]</f>
        <v>-165.55583785999988</v>
      </c>
    </row>
    <row r="167" spans="1:4" ht="14.5" x14ac:dyDescent="0.35">
      <c r="A167" s="377" t="s">
        <v>339</v>
      </c>
      <c r="B167" s="378">
        <v>311.55205271</v>
      </c>
      <c r="C167" s="378">
        <v>481.88037032999995</v>
      </c>
      <c r="D167" s="214">
        <f>Table1637[[#This Row],[Column2]]-Table1637[[#This Row],[Column3]]</f>
        <v>-170.32831761999995</v>
      </c>
    </row>
    <row r="168" spans="1:4" ht="14.5" x14ac:dyDescent="0.35">
      <c r="A168" s="377" t="s">
        <v>396</v>
      </c>
      <c r="B168" s="378">
        <v>5.2999999999999998E-4</v>
      </c>
      <c r="C168" s="378">
        <v>201.21769161</v>
      </c>
      <c r="D168" s="214">
        <f>Table1637[[#This Row],[Column2]]-Table1637[[#This Row],[Column3]]</f>
        <v>-201.21716161000001</v>
      </c>
    </row>
    <row r="169" spans="1:4" ht="14.5" x14ac:dyDescent="0.35">
      <c r="A169" s="377" t="s">
        <v>430</v>
      </c>
      <c r="B169" s="378">
        <v>0.173461</v>
      </c>
      <c r="C169" s="378">
        <v>265.93525518000001</v>
      </c>
      <c r="D169" s="214">
        <f>Table1637[[#This Row],[Column2]]-Table1637[[#This Row],[Column3]]</f>
        <v>-265.76179418000004</v>
      </c>
    </row>
    <row r="170" spans="1:4" ht="14.5" x14ac:dyDescent="0.35">
      <c r="A170" s="377" t="s">
        <v>351</v>
      </c>
      <c r="B170" s="378">
        <v>2.9698315699999998</v>
      </c>
      <c r="C170" s="378">
        <v>302.44047841999981</v>
      </c>
      <c r="D170" s="214">
        <f>Table1637[[#This Row],[Column2]]-Table1637[[#This Row],[Column3]]</f>
        <v>-299.47064684999981</v>
      </c>
    </row>
    <row r="171" spans="1:4" ht="14.5" x14ac:dyDescent="0.35">
      <c r="A171" s="377" t="s">
        <v>634</v>
      </c>
      <c r="B171" s="378">
        <v>19.074239000000013</v>
      </c>
      <c r="C171" s="378">
        <v>569.28066292999938</v>
      </c>
      <c r="D171" s="214">
        <f>Table1637[[#This Row],[Column2]]-Table1637[[#This Row],[Column3]]</f>
        <v>-550.20642392999935</v>
      </c>
    </row>
    <row r="172" spans="1:4" ht="14.5" x14ac:dyDescent="0.35">
      <c r="A172" s="377" t="s">
        <v>348</v>
      </c>
      <c r="B172" s="378">
        <v>37.631871359999998</v>
      </c>
      <c r="C172" s="378">
        <v>647.64067592000026</v>
      </c>
      <c r="D172" s="214">
        <f>Table1637[[#This Row],[Column2]]-Table1637[[#This Row],[Column3]]</f>
        <v>-610.00880456000027</v>
      </c>
    </row>
    <row r="173" spans="1:4" ht="14.5" x14ac:dyDescent="0.35">
      <c r="A173" s="379" t="s">
        <v>291</v>
      </c>
      <c r="B173" s="380">
        <v>2293.7555898199989</v>
      </c>
      <c r="C173" s="380">
        <v>5149.7734922699919</v>
      </c>
      <c r="D173" s="214">
        <f>Table1637[[#This Row],[Column2]]-Table1637[[#This Row],[Column3]]</f>
        <v>-2856.017902449993</v>
      </c>
    </row>
    <row r="174" spans="1:4" ht="14.5" x14ac:dyDescent="0.35">
      <c r="A174" s="259" t="s">
        <v>262</v>
      </c>
      <c r="B174" s="499">
        <f>SUM(B3:B173)</f>
        <v>12563.349443149995</v>
      </c>
      <c r="C174" s="499">
        <f>SUM(C3:C173)</f>
        <v>12621.742104099991</v>
      </c>
      <c r="D174" s="260">
        <f>B174-C174</f>
        <v>-58.392660949995843</v>
      </c>
    </row>
  </sheetData>
  <sortState xmlns:xlrd2="http://schemas.microsoft.com/office/spreadsheetml/2017/richdata2" ref="A3:D165">
    <sortCondition descending="1" ref="D3:D165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C0FD-39F3-4647-888F-EBA595E03F04}">
  <sheetPr codeName="Sheet12"/>
  <dimension ref="A1:F256"/>
  <sheetViews>
    <sheetView zoomScaleNormal="100" workbookViewId="0">
      <selection activeCell="H248" sqref="H248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16384" width="8.7265625" style="1"/>
  </cols>
  <sheetData>
    <row r="1" spans="1:6" ht="13" x14ac:dyDescent="0.3">
      <c r="A1" s="28" t="s">
        <v>946</v>
      </c>
      <c r="F1" s="9" t="s">
        <v>304</v>
      </c>
    </row>
    <row r="2" spans="1:6" ht="13" x14ac:dyDescent="0.3">
      <c r="A2" s="80" t="s">
        <v>326</v>
      </c>
      <c r="B2" s="80" t="s">
        <v>323</v>
      </c>
      <c r="C2" s="80" t="s">
        <v>266</v>
      </c>
      <c r="D2" s="7" t="s">
        <v>267</v>
      </c>
    </row>
    <row r="3" spans="1:6" ht="14.5" x14ac:dyDescent="0.35">
      <c r="A3" s="385" t="s">
        <v>694</v>
      </c>
      <c r="B3" s="376">
        <v>3264.4462500599998</v>
      </c>
      <c r="C3" s="376">
        <v>0</v>
      </c>
      <c r="D3" s="274">
        <f>Table4124[[#This Row],[Column2]]-Table4124[[#This Row],[Column3]]</f>
        <v>3264.4462500599998</v>
      </c>
    </row>
    <row r="4" spans="1:6" ht="14.5" x14ac:dyDescent="0.35">
      <c r="A4" s="383" t="s">
        <v>695</v>
      </c>
      <c r="B4" s="378">
        <v>1759.8104333399999</v>
      </c>
      <c r="C4" s="378">
        <v>257.04940132000002</v>
      </c>
      <c r="D4" s="274">
        <f>Table4124[[#This Row],[Column2]]-Table4124[[#This Row],[Column3]]</f>
        <v>1502.7610320199999</v>
      </c>
    </row>
    <row r="5" spans="1:6" ht="14.5" x14ac:dyDescent="0.35">
      <c r="A5" s="383" t="s">
        <v>696</v>
      </c>
      <c r="B5" s="378">
        <v>1500.7072309300002</v>
      </c>
      <c r="C5" s="378">
        <v>1.25685E-2</v>
      </c>
      <c r="D5" s="274">
        <f>Table4124[[#This Row],[Column2]]-Table4124[[#This Row],[Column3]]</f>
        <v>1500.6946624300001</v>
      </c>
    </row>
    <row r="6" spans="1:6" ht="14.5" x14ac:dyDescent="0.35">
      <c r="A6" s="383" t="s">
        <v>697</v>
      </c>
      <c r="B6" s="378">
        <v>1490.6748158399998</v>
      </c>
      <c r="C6" s="378">
        <v>37.431614689999996</v>
      </c>
      <c r="D6" s="274">
        <f>Table4124[[#This Row],[Column2]]-Table4124[[#This Row],[Column3]]</f>
        <v>1453.2432011499998</v>
      </c>
    </row>
    <row r="7" spans="1:6" ht="14.5" x14ac:dyDescent="0.35">
      <c r="A7" s="383" t="s">
        <v>974</v>
      </c>
      <c r="B7" s="378">
        <v>1035.4631717300001</v>
      </c>
      <c r="C7" s="378">
        <v>8.2858355599999989</v>
      </c>
      <c r="D7" s="274">
        <f>Table4124[[#This Row],[Column2]]-Table4124[[#This Row],[Column3]]</f>
        <v>1027.1773361700002</v>
      </c>
    </row>
    <row r="8" spans="1:6" ht="14.5" x14ac:dyDescent="0.35">
      <c r="A8" s="383" t="s">
        <v>698</v>
      </c>
      <c r="B8" s="378">
        <v>303.85527581999997</v>
      </c>
      <c r="C8" s="378">
        <v>0.12600702999999999</v>
      </c>
      <c r="D8" s="274">
        <f>Table4124[[#This Row],[Column2]]-Table4124[[#This Row],[Column3]]</f>
        <v>303.72926878999999</v>
      </c>
    </row>
    <row r="9" spans="1:6" ht="14.5" x14ac:dyDescent="0.35">
      <c r="A9" s="383" t="s">
        <v>699</v>
      </c>
      <c r="B9" s="378">
        <v>477.43391731999998</v>
      </c>
      <c r="C9" s="378">
        <v>251.11968565999999</v>
      </c>
      <c r="D9" s="274">
        <f>Table4124[[#This Row],[Column2]]-Table4124[[#This Row],[Column3]]</f>
        <v>226.31423165999999</v>
      </c>
    </row>
    <row r="10" spans="1:6" ht="14.5" x14ac:dyDescent="0.35">
      <c r="A10" s="383" t="s">
        <v>700</v>
      </c>
      <c r="B10" s="378">
        <v>175.36064446</v>
      </c>
      <c r="C10" s="378">
        <v>7.9757422499999997</v>
      </c>
      <c r="D10" s="274">
        <f>Table4124[[#This Row],[Column2]]-Table4124[[#This Row],[Column3]]</f>
        <v>167.38490221000001</v>
      </c>
    </row>
    <row r="11" spans="1:6" ht="14.5" x14ac:dyDescent="0.35">
      <c r="A11" s="383" t="s">
        <v>701</v>
      </c>
      <c r="B11" s="378">
        <v>147.21427489999999</v>
      </c>
      <c r="C11" s="378">
        <v>1.2656273</v>
      </c>
      <c r="D11" s="274">
        <f>Table4124[[#This Row],[Column2]]-Table4124[[#This Row],[Column3]]</f>
        <v>145.94864759999999</v>
      </c>
    </row>
    <row r="12" spans="1:6" ht="14.5" x14ac:dyDescent="0.35">
      <c r="A12" s="383" t="s">
        <v>702</v>
      </c>
      <c r="B12" s="378">
        <v>129.79295443000001</v>
      </c>
      <c r="C12" s="378">
        <v>6.7736820499999997</v>
      </c>
      <c r="D12" s="274">
        <f>Table4124[[#This Row],[Column2]]-Table4124[[#This Row],[Column3]]</f>
        <v>123.01927238</v>
      </c>
    </row>
    <row r="13" spans="1:6" ht="14.5" x14ac:dyDescent="0.35">
      <c r="A13" s="383" t="s">
        <v>703</v>
      </c>
      <c r="B13" s="378">
        <v>115.78643436</v>
      </c>
      <c r="C13" s="378">
        <v>3.09156436</v>
      </c>
      <c r="D13" s="274">
        <f>Table4124[[#This Row],[Column2]]-Table4124[[#This Row],[Column3]]</f>
        <v>112.69486999999999</v>
      </c>
    </row>
    <row r="14" spans="1:6" ht="14.5" x14ac:dyDescent="0.35">
      <c r="A14" s="383" t="s">
        <v>704</v>
      </c>
      <c r="B14" s="378">
        <v>97.163203030000005</v>
      </c>
      <c r="C14" s="378">
        <v>12.076164890000001</v>
      </c>
      <c r="D14" s="274">
        <f>Table4124[[#This Row],[Column2]]-Table4124[[#This Row],[Column3]]</f>
        <v>85.087038140000004</v>
      </c>
    </row>
    <row r="15" spans="1:6" ht="14.5" x14ac:dyDescent="0.35">
      <c r="A15" s="383" t="s">
        <v>705</v>
      </c>
      <c r="B15" s="378">
        <v>80.747456759999906</v>
      </c>
      <c r="C15" s="378">
        <v>0.49417927</v>
      </c>
      <c r="D15" s="274">
        <f>Table4124[[#This Row],[Column2]]-Table4124[[#This Row],[Column3]]</f>
        <v>80.253277489999903</v>
      </c>
    </row>
    <row r="16" spans="1:6" ht="14.5" x14ac:dyDescent="0.35">
      <c r="A16" s="383" t="s">
        <v>706</v>
      </c>
      <c r="B16" s="378">
        <v>57.94144636</v>
      </c>
      <c r="C16" s="378">
        <v>16.89515857</v>
      </c>
      <c r="D16" s="274">
        <f>Table4124[[#This Row],[Column2]]-Table4124[[#This Row],[Column3]]</f>
        <v>41.046287790000001</v>
      </c>
    </row>
    <row r="17" spans="1:4" ht="14.5" x14ac:dyDescent="0.35">
      <c r="A17" s="383" t="s">
        <v>707</v>
      </c>
      <c r="B17" s="378">
        <v>28.473251749999999</v>
      </c>
      <c r="C17" s="378">
        <v>0.31315123</v>
      </c>
      <c r="D17" s="274">
        <f>Table4124[[#This Row],[Column2]]-Table4124[[#This Row],[Column3]]</f>
        <v>28.16010052</v>
      </c>
    </row>
    <row r="18" spans="1:4" ht="14.5" x14ac:dyDescent="0.35">
      <c r="A18" s="383" t="s">
        <v>708</v>
      </c>
      <c r="B18" s="378">
        <v>26.239079270000001</v>
      </c>
      <c r="C18" s="378">
        <v>0.15085467999999999</v>
      </c>
      <c r="D18" s="274">
        <f>Table4124[[#This Row],[Column2]]-Table4124[[#This Row],[Column3]]</f>
        <v>26.088224590000003</v>
      </c>
    </row>
    <row r="19" spans="1:4" ht="14.5" x14ac:dyDescent="0.35">
      <c r="A19" s="383" t="s">
        <v>709</v>
      </c>
      <c r="B19" s="378">
        <v>21.718299999999999</v>
      </c>
      <c r="C19" s="378">
        <v>4.4909924400000003</v>
      </c>
      <c r="D19" s="274">
        <f>Table4124[[#This Row],[Column2]]-Table4124[[#This Row],[Column3]]</f>
        <v>17.22730756</v>
      </c>
    </row>
    <row r="20" spans="1:4" ht="14.5" x14ac:dyDescent="0.35">
      <c r="A20" s="383" t="s">
        <v>710</v>
      </c>
      <c r="B20" s="378">
        <v>10.03292265</v>
      </c>
      <c r="C20" s="378">
        <v>0.7100280699999999</v>
      </c>
      <c r="D20" s="274">
        <f>Table4124[[#This Row],[Column2]]-Table4124[[#This Row],[Column3]]</f>
        <v>9.3228945799999998</v>
      </c>
    </row>
    <row r="21" spans="1:4" ht="14.5" x14ac:dyDescent="0.35">
      <c r="A21" s="383" t="s">
        <v>711</v>
      </c>
      <c r="B21" s="378">
        <v>43.309806760000001</v>
      </c>
      <c r="C21" s="378">
        <v>34.355378580000099</v>
      </c>
      <c r="D21" s="274">
        <f>Table4124[[#This Row],[Column2]]-Table4124[[#This Row],[Column3]]</f>
        <v>8.9544281799999013</v>
      </c>
    </row>
    <row r="22" spans="1:4" ht="14.5" x14ac:dyDescent="0.35">
      <c r="A22" s="383" t="s">
        <v>712</v>
      </c>
      <c r="B22" s="378">
        <v>8.6562057400000008</v>
      </c>
      <c r="C22" s="378">
        <v>0.64619486999999998</v>
      </c>
      <c r="D22" s="274">
        <f>Table4124[[#This Row],[Column2]]-Table4124[[#This Row],[Column3]]</f>
        <v>8.0100108700000003</v>
      </c>
    </row>
    <row r="23" spans="1:4" ht="14.5" x14ac:dyDescent="0.35">
      <c r="A23" s="383" t="s">
        <v>713</v>
      </c>
      <c r="B23" s="378">
        <v>5.3304580000000001</v>
      </c>
      <c r="C23" s="378">
        <v>0.26250715000000002</v>
      </c>
      <c r="D23" s="274">
        <f>Table4124[[#This Row],[Column2]]-Table4124[[#This Row],[Column3]]</f>
        <v>5.0679508499999999</v>
      </c>
    </row>
    <row r="24" spans="1:4" ht="14.5" x14ac:dyDescent="0.35">
      <c r="A24" s="383" t="s">
        <v>714</v>
      </c>
      <c r="B24" s="378">
        <v>2.4527169999999998</v>
      </c>
      <c r="C24" s="378">
        <v>0</v>
      </c>
      <c r="D24" s="274">
        <f>Table4124[[#This Row],[Column2]]-Table4124[[#This Row],[Column3]]</f>
        <v>2.4527169999999998</v>
      </c>
    </row>
    <row r="25" spans="1:4" ht="14.5" x14ac:dyDescent="0.35">
      <c r="A25" s="383" t="s">
        <v>715</v>
      </c>
      <c r="B25" s="378">
        <v>1.84295509</v>
      </c>
      <c r="C25" s="378">
        <v>5.0350150000000003E-2</v>
      </c>
      <c r="D25" s="274">
        <f>Table4124[[#This Row],[Column2]]-Table4124[[#This Row],[Column3]]</f>
        <v>1.7926049399999999</v>
      </c>
    </row>
    <row r="26" spans="1:4" ht="14.5" x14ac:dyDescent="0.35">
      <c r="A26" s="383" t="s">
        <v>716</v>
      </c>
      <c r="B26" s="378">
        <v>1.2989981900000001</v>
      </c>
      <c r="C26" s="378">
        <v>4.7100000000000001E-4</v>
      </c>
      <c r="D26" s="274">
        <f>Table4124[[#This Row],[Column2]]-Table4124[[#This Row],[Column3]]</f>
        <v>1.2985271899999999</v>
      </c>
    </row>
    <row r="27" spans="1:4" ht="14.5" x14ac:dyDescent="0.35">
      <c r="A27" s="383" t="s">
        <v>717</v>
      </c>
      <c r="B27" s="378">
        <v>1.3645033999999998</v>
      </c>
      <c r="C27" s="378">
        <v>0.29183428</v>
      </c>
      <c r="D27" s="274">
        <f>Table4124[[#This Row],[Column2]]-Table4124[[#This Row],[Column3]]</f>
        <v>1.0726691199999998</v>
      </c>
    </row>
    <row r="28" spans="1:4" ht="14.5" x14ac:dyDescent="0.35">
      <c r="A28" s="383" t="s">
        <v>718</v>
      </c>
      <c r="B28" s="378">
        <v>1.6830442700000001</v>
      </c>
      <c r="C28" s="378">
        <v>0.74829639000000003</v>
      </c>
      <c r="D28" s="274">
        <f>Table4124[[#This Row],[Column2]]-Table4124[[#This Row],[Column3]]</f>
        <v>0.93474788000000009</v>
      </c>
    </row>
    <row r="29" spans="1:4" ht="14.5" x14ac:dyDescent="0.35">
      <c r="A29" s="383" t="s">
        <v>719</v>
      </c>
      <c r="B29" s="378">
        <v>1.0063660699999999</v>
      </c>
      <c r="C29" s="378">
        <v>0.13148550000000001</v>
      </c>
      <c r="D29" s="274">
        <f>Table4124[[#This Row],[Column2]]-Table4124[[#This Row],[Column3]]</f>
        <v>0.87488056999999986</v>
      </c>
    </row>
    <row r="30" spans="1:4" ht="14.5" x14ac:dyDescent="0.35">
      <c r="A30" s="383" t="s">
        <v>720</v>
      </c>
      <c r="B30" s="378">
        <v>0.6552</v>
      </c>
      <c r="C30" s="378">
        <v>5.4153629999999994E-2</v>
      </c>
      <c r="D30" s="274">
        <f>Table4124[[#This Row],[Column2]]-Table4124[[#This Row],[Column3]]</f>
        <v>0.60104637000000005</v>
      </c>
    </row>
    <row r="31" spans="1:4" ht="14.5" x14ac:dyDescent="0.35">
      <c r="A31" s="383" t="s">
        <v>721</v>
      </c>
      <c r="B31" s="378">
        <v>1.035042</v>
      </c>
      <c r="C31" s="378">
        <v>0.64427223</v>
      </c>
      <c r="D31" s="274">
        <f>Table4124[[#This Row],[Column2]]-Table4124[[#This Row],[Column3]]</f>
        <v>0.39076977000000002</v>
      </c>
    </row>
    <row r="32" spans="1:4" ht="14.5" x14ac:dyDescent="0.35">
      <c r="A32" s="383" t="s">
        <v>722</v>
      </c>
      <c r="B32" s="378">
        <v>0.22672600000000001</v>
      </c>
      <c r="C32" s="378">
        <v>0</v>
      </c>
      <c r="D32" s="274">
        <f>Table4124[[#This Row],[Column2]]-Table4124[[#This Row],[Column3]]</f>
        <v>0.22672600000000001</v>
      </c>
    </row>
    <row r="33" spans="1:4" ht="14.5" x14ac:dyDescent="0.35">
      <c r="A33" s="383" t="s">
        <v>723</v>
      </c>
      <c r="B33" s="378">
        <v>0.55339159999999998</v>
      </c>
      <c r="C33" s="378">
        <v>0.34900170000000003</v>
      </c>
      <c r="D33" s="274">
        <f>Table4124[[#This Row],[Column2]]-Table4124[[#This Row],[Column3]]</f>
        <v>0.20438989999999996</v>
      </c>
    </row>
    <row r="34" spans="1:4" ht="14.5" x14ac:dyDescent="0.35">
      <c r="A34" s="383" t="s">
        <v>724</v>
      </c>
      <c r="B34" s="378">
        <v>0.70950800000000003</v>
      </c>
      <c r="C34" s="378">
        <v>0.57953421999999999</v>
      </c>
      <c r="D34" s="274">
        <f>Table4124[[#This Row],[Column2]]-Table4124[[#This Row],[Column3]]</f>
        <v>0.12997378000000004</v>
      </c>
    </row>
    <row r="35" spans="1:4" ht="14.5" x14ac:dyDescent="0.35">
      <c r="A35" s="383" t="s">
        <v>725</v>
      </c>
      <c r="B35" s="378">
        <v>6.642000000000001E-4</v>
      </c>
      <c r="C35" s="378">
        <v>5.6579999999999997E-5</v>
      </c>
      <c r="D35" s="274">
        <f>Table4124[[#This Row],[Column2]]-Table4124[[#This Row],[Column3]]</f>
        <v>6.0762000000000012E-4</v>
      </c>
    </row>
    <row r="36" spans="1:4" ht="14.5" x14ac:dyDescent="0.35">
      <c r="A36" s="383" t="s">
        <v>726</v>
      </c>
      <c r="B36" s="378">
        <v>1E-4</v>
      </c>
      <c r="C36" s="378">
        <v>2.0892E-4</v>
      </c>
      <c r="D36" s="274">
        <f>Table4124[[#This Row],[Column2]]-Table4124[[#This Row],[Column3]]</f>
        <v>-1.0891999999999999E-4</v>
      </c>
    </row>
    <row r="37" spans="1:4" ht="14.5" x14ac:dyDescent="0.35">
      <c r="A37" s="383" t="s">
        <v>727</v>
      </c>
      <c r="B37" s="378">
        <v>0</v>
      </c>
      <c r="C37" s="378">
        <v>2.1316999999999999E-4</v>
      </c>
      <c r="D37" s="274">
        <f>Table4124[[#This Row],[Column2]]-Table4124[[#This Row],[Column3]]</f>
        <v>-2.1316999999999999E-4</v>
      </c>
    </row>
    <row r="38" spans="1:4" ht="14.5" x14ac:dyDescent="0.35">
      <c r="A38" s="383" t="s">
        <v>728</v>
      </c>
      <c r="B38" s="378">
        <v>1.470697E-2</v>
      </c>
      <c r="C38" s="378">
        <v>1.8035259999999997E-2</v>
      </c>
      <c r="D38" s="274">
        <f>Table4124[[#This Row],[Column2]]-Table4124[[#This Row],[Column3]]</f>
        <v>-3.3282899999999976E-3</v>
      </c>
    </row>
    <row r="39" spans="1:4" ht="14.5" x14ac:dyDescent="0.35">
      <c r="A39" s="383" t="s">
        <v>729</v>
      </c>
      <c r="B39" s="378">
        <v>0</v>
      </c>
      <c r="C39" s="378">
        <v>9.6627399999999995E-3</v>
      </c>
      <c r="D39" s="274">
        <f>Table4124[[#This Row],[Column2]]-Table4124[[#This Row],[Column3]]</f>
        <v>-9.6627399999999995E-3</v>
      </c>
    </row>
    <row r="40" spans="1:4" ht="14.5" x14ac:dyDescent="0.35">
      <c r="A40" s="383" t="s">
        <v>730</v>
      </c>
      <c r="B40" s="378">
        <v>4.1752040000000004E-2</v>
      </c>
      <c r="C40" s="378">
        <v>5.2062209999999998E-2</v>
      </c>
      <c r="D40" s="274">
        <f>Table4124[[#This Row],[Column2]]-Table4124[[#This Row],[Column3]]</f>
        <v>-1.0310169999999994E-2</v>
      </c>
    </row>
    <row r="41" spans="1:4" ht="14.5" x14ac:dyDescent="0.35">
      <c r="A41" s="383" t="s">
        <v>731</v>
      </c>
      <c r="B41" s="378">
        <v>0</v>
      </c>
      <c r="C41" s="378">
        <v>1.069611E-2</v>
      </c>
      <c r="D41" s="274">
        <f>Table4124[[#This Row],[Column2]]-Table4124[[#This Row],[Column3]]</f>
        <v>-1.069611E-2</v>
      </c>
    </row>
    <row r="42" spans="1:4" ht="14.5" x14ac:dyDescent="0.35">
      <c r="A42" s="383" t="s">
        <v>732</v>
      </c>
      <c r="B42" s="378">
        <v>0</v>
      </c>
      <c r="C42" s="378">
        <v>1.537167E-2</v>
      </c>
      <c r="D42" s="274">
        <f>Table4124[[#This Row],[Column2]]-Table4124[[#This Row],[Column3]]</f>
        <v>-1.537167E-2</v>
      </c>
    </row>
    <row r="43" spans="1:4" ht="14.5" x14ac:dyDescent="0.35">
      <c r="A43" s="383" t="s">
        <v>733</v>
      </c>
      <c r="B43" s="378">
        <v>0</v>
      </c>
      <c r="C43" s="378">
        <v>1.7630049999999998E-2</v>
      </c>
      <c r="D43" s="274">
        <f>Table4124[[#This Row],[Column2]]-Table4124[[#This Row],[Column3]]</f>
        <v>-1.7630049999999998E-2</v>
      </c>
    </row>
    <row r="44" spans="1:4" ht="14.5" x14ac:dyDescent="0.35">
      <c r="A44" s="383" t="s">
        <v>734</v>
      </c>
      <c r="B44" s="378">
        <v>0</v>
      </c>
      <c r="C44" s="378">
        <v>1.9794200000000001E-2</v>
      </c>
      <c r="D44" s="274">
        <f>Table4124[[#This Row],[Column2]]-Table4124[[#This Row],[Column3]]</f>
        <v>-1.9794200000000001E-2</v>
      </c>
    </row>
    <row r="45" spans="1:4" ht="14.5" x14ac:dyDescent="0.35">
      <c r="A45" s="383" t="s">
        <v>735</v>
      </c>
      <c r="B45" s="378">
        <v>0</v>
      </c>
      <c r="C45" s="378">
        <v>2.2006400000000002E-2</v>
      </c>
      <c r="D45" s="274">
        <f>Table4124[[#This Row],[Column2]]-Table4124[[#This Row],[Column3]]</f>
        <v>-2.2006400000000002E-2</v>
      </c>
    </row>
    <row r="46" spans="1:4" ht="14.5" x14ac:dyDescent="0.35">
      <c r="A46" s="383" t="s">
        <v>736</v>
      </c>
      <c r="B46" s="378">
        <v>0</v>
      </c>
      <c r="C46" s="378">
        <v>2.2899029999999997E-2</v>
      </c>
      <c r="D46" s="274">
        <f>Table4124[[#This Row],[Column2]]-Table4124[[#This Row],[Column3]]</f>
        <v>-2.2899029999999997E-2</v>
      </c>
    </row>
    <row r="47" spans="1:4" ht="14.5" x14ac:dyDescent="0.35">
      <c r="A47" s="383" t="s">
        <v>737</v>
      </c>
      <c r="B47" s="378">
        <v>0</v>
      </c>
      <c r="C47" s="378">
        <v>2.8122459999999998E-2</v>
      </c>
      <c r="D47" s="274">
        <f>Table4124[[#This Row],[Column2]]-Table4124[[#This Row],[Column3]]</f>
        <v>-2.8122459999999998E-2</v>
      </c>
    </row>
    <row r="48" spans="1:4" ht="14.5" x14ac:dyDescent="0.35">
      <c r="A48" s="383" t="s">
        <v>738</v>
      </c>
      <c r="B48" s="378">
        <v>5.1166700000000002E-3</v>
      </c>
      <c r="C48" s="378">
        <v>4.1117629999999995E-2</v>
      </c>
      <c r="D48" s="274">
        <f>Table4124[[#This Row],[Column2]]-Table4124[[#This Row],[Column3]]</f>
        <v>-3.6000959999999999E-2</v>
      </c>
    </row>
    <row r="49" spans="1:4" ht="14.5" x14ac:dyDescent="0.35">
      <c r="A49" s="383" t="s">
        <v>739</v>
      </c>
      <c r="B49" s="378">
        <v>0</v>
      </c>
      <c r="C49" s="378">
        <v>3.6680690000000002E-2</v>
      </c>
      <c r="D49" s="274">
        <f>Table4124[[#This Row],[Column2]]-Table4124[[#This Row],[Column3]]</f>
        <v>-3.6680690000000002E-2</v>
      </c>
    </row>
    <row r="50" spans="1:4" ht="14.5" x14ac:dyDescent="0.35">
      <c r="A50" s="383" t="s">
        <v>740</v>
      </c>
      <c r="B50" s="378">
        <v>5.5999000000000001E-4</v>
      </c>
      <c r="C50" s="378">
        <v>4.5630999999999998E-2</v>
      </c>
      <c r="D50" s="274">
        <f>Table4124[[#This Row],[Column2]]-Table4124[[#This Row],[Column3]]</f>
        <v>-4.5071009999999995E-2</v>
      </c>
    </row>
    <row r="51" spans="1:4" ht="14.5" x14ac:dyDescent="0.35">
      <c r="A51" s="383" t="s">
        <v>741</v>
      </c>
      <c r="B51" s="378">
        <v>0</v>
      </c>
      <c r="C51" s="378">
        <v>6.895474E-2</v>
      </c>
      <c r="D51" s="274">
        <f>Table4124[[#This Row],[Column2]]-Table4124[[#This Row],[Column3]]</f>
        <v>-6.895474E-2</v>
      </c>
    </row>
    <row r="52" spans="1:4" ht="14.5" x14ac:dyDescent="0.35">
      <c r="A52" s="383" t="s">
        <v>742</v>
      </c>
      <c r="B52" s="378">
        <v>1E-4</v>
      </c>
      <c r="C52" s="378">
        <v>9.1398560000000004E-2</v>
      </c>
      <c r="D52" s="274">
        <f>Table4124[[#This Row],[Column2]]-Table4124[[#This Row],[Column3]]</f>
        <v>-9.1298560000000001E-2</v>
      </c>
    </row>
    <row r="53" spans="1:4" ht="14.5" x14ac:dyDescent="0.35">
      <c r="A53" s="383" t="s">
        <v>743</v>
      </c>
      <c r="B53" s="378">
        <v>5.5000000000000003E-4</v>
      </c>
      <c r="C53" s="378">
        <v>0.12558682000000002</v>
      </c>
      <c r="D53" s="274">
        <f>Table4124[[#This Row],[Column2]]-Table4124[[#This Row],[Column3]]</f>
        <v>-0.12503682000000002</v>
      </c>
    </row>
    <row r="54" spans="1:4" ht="14.5" x14ac:dyDescent="0.35">
      <c r="A54" s="383" t="s">
        <v>744</v>
      </c>
      <c r="B54" s="378">
        <v>0</v>
      </c>
      <c r="C54" s="378">
        <v>0.1297362</v>
      </c>
      <c r="D54" s="274">
        <f>Table4124[[#This Row],[Column2]]-Table4124[[#This Row],[Column3]]</f>
        <v>-0.1297362</v>
      </c>
    </row>
    <row r="55" spans="1:4" ht="14.5" x14ac:dyDescent="0.35">
      <c r="A55" s="383" t="s">
        <v>745</v>
      </c>
      <c r="B55" s="378">
        <v>2.42E-4</v>
      </c>
      <c r="C55" s="378">
        <v>0.20432335000000001</v>
      </c>
      <c r="D55" s="274">
        <f>Table4124[[#This Row],[Column2]]-Table4124[[#This Row],[Column3]]</f>
        <v>-0.20408135000000002</v>
      </c>
    </row>
    <row r="56" spans="1:4" ht="14.5" x14ac:dyDescent="0.35">
      <c r="A56" s="383" t="s">
        <v>746</v>
      </c>
      <c r="B56" s="378">
        <v>7.9632000000000001E-3</v>
      </c>
      <c r="C56" s="378">
        <v>0.31633318999999999</v>
      </c>
      <c r="D56" s="274">
        <f>Table4124[[#This Row],[Column2]]-Table4124[[#This Row],[Column3]]</f>
        <v>-0.30836998999999998</v>
      </c>
    </row>
    <row r="57" spans="1:4" ht="14.5" x14ac:dyDescent="0.35">
      <c r="A57" s="383" t="s">
        <v>747</v>
      </c>
      <c r="B57" s="378">
        <v>0</v>
      </c>
      <c r="C57" s="378">
        <v>0.32357357000000003</v>
      </c>
      <c r="D57" s="274">
        <f>Table4124[[#This Row],[Column2]]-Table4124[[#This Row],[Column3]]</f>
        <v>-0.32357357000000003</v>
      </c>
    </row>
    <row r="58" spans="1:4" ht="14.5" x14ac:dyDescent="0.35">
      <c r="A58" s="383" t="s">
        <v>748</v>
      </c>
      <c r="B58" s="378">
        <v>0</v>
      </c>
      <c r="C58" s="378">
        <v>0.32599148</v>
      </c>
      <c r="D58" s="274">
        <f>Table4124[[#This Row],[Column2]]-Table4124[[#This Row],[Column3]]</f>
        <v>-0.32599148</v>
      </c>
    </row>
    <row r="59" spans="1:4" ht="14.5" x14ac:dyDescent="0.35">
      <c r="A59" s="383" t="s">
        <v>749</v>
      </c>
      <c r="B59" s="378">
        <v>0.217338</v>
      </c>
      <c r="C59" s="378">
        <v>0.55526960000000003</v>
      </c>
      <c r="D59" s="274">
        <f>Table4124[[#This Row],[Column2]]-Table4124[[#This Row],[Column3]]</f>
        <v>-0.3379316</v>
      </c>
    </row>
    <row r="60" spans="1:4" ht="14.5" x14ac:dyDescent="0.35">
      <c r="A60" s="383" t="s">
        <v>750</v>
      </c>
      <c r="B60" s="378">
        <v>9.4999999999999998E-3</v>
      </c>
      <c r="C60" s="378">
        <v>0.34899162</v>
      </c>
      <c r="D60" s="274">
        <f>Table4124[[#This Row],[Column2]]-Table4124[[#This Row],[Column3]]</f>
        <v>-0.33949161999999999</v>
      </c>
    </row>
    <row r="61" spans="1:4" ht="14.5" x14ac:dyDescent="0.35">
      <c r="A61" s="383" t="s">
        <v>751</v>
      </c>
      <c r="B61" s="378">
        <v>8.0000000000000004E-4</v>
      </c>
      <c r="C61" s="378">
        <v>0.37913912</v>
      </c>
      <c r="D61" s="274">
        <f>Table4124[[#This Row],[Column2]]-Table4124[[#This Row],[Column3]]</f>
        <v>-0.37833911999999997</v>
      </c>
    </row>
    <row r="62" spans="1:4" ht="14.5" x14ac:dyDescent="0.35">
      <c r="A62" s="383" t="s">
        <v>752</v>
      </c>
      <c r="B62" s="378">
        <v>6.3188019999999998E-2</v>
      </c>
      <c r="C62" s="378">
        <v>0.57951748000000003</v>
      </c>
      <c r="D62" s="274">
        <f>Table4124[[#This Row],[Column2]]-Table4124[[#This Row],[Column3]]</f>
        <v>-0.51632946000000002</v>
      </c>
    </row>
    <row r="63" spans="1:4" ht="14.5" x14ac:dyDescent="0.35">
      <c r="A63" s="383" t="s">
        <v>753</v>
      </c>
      <c r="B63" s="378">
        <v>0.41801300000000002</v>
      </c>
      <c r="C63" s="378">
        <v>0.95776399000000001</v>
      </c>
      <c r="D63" s="274">
        <f>Table4124[[#This Row],[Column2]]-Table4124[[#This Row],[Column3]]</f>
        <v>-0.53975098999999993</v>
      </c>
    </row>
    <row r="64" spans="1:4" ht="14.5" x14ac:dyDescent="0.35">
      <c r="A64" s="383" t="s">
        <v>754</v>
      </c>
      <c r="B64" s="378">
        <v>0</v>
      </c>
      <c r="C64" s="378">
        <v>0.69269740000000002</v>
      </c>
      <c r="D64" s="274">
        <f>Table4124[[#This Row],[Column2]]-Table4124[[#This Row],[Column3]]</f>
        <v>-0.69269740000000002</v>
      </c>
    </row>
    <row r="65" spans="1:4" ht="14.5" x14ac:dyDescent="0.35">
      <c r="A65" s="383" t="s">
        <v>755</v>
      </c>
      <c r="B65" s="378">
        <v>0</v>
      </c>
      <c r="C65" s="378">
        <v>0.74574445999999994</v>
      </c>
      <c r="D65" s="274">
        <f>Table4124[[#This Row],[Column2]]-Table4124[[#This Row],[Column3]]</f>
        <v>-0.74574445999999994</v>
      </c>
    </row>
    <row r="66" spans="1:4" ht="14.5" x14ac:dyDescent="0.35">
      <c r="A66" s="383" t="s">
        <v>756</v>
      </c>
      <c r="B66" s="378">
        <v>8.7734759999999995E-2</v>
      </c>
      <c r="C66" s="378">
        <v>0.87497846999999995</v>
      </c>
      <c r="D66" s="274">
        <f>Table4124[[#This Row],[Column2]]-Table4124[[#This Row],[Column3]]</f>
        <v>-0.78724370999999993</v>
      </c>
    </row>
    <row r="67" spans="1:4" ht="14.5" x14ac:dyDescent="0.35">
      <c r="A67" s="383" t="s">
        <v>757</v>
      </c>
      <c r="B67" s="378">
        <v>0.10972464</v>
      </c>
      <c r="C67" s="378">
        <v>0.91722278000000002</v>
      </c>
      <c r="D67" s="274">
        <f>Table4124[[#This Row],[Column2]]-Table4124[[#This Row],[Column3]]</f>
        <v>-0.80749813999999998</v>
      </c>
    </row>
    <row r="68" spans="1:4" ht="14.5" x14ac:dyDescent="0.35">
      <c r="A68" s="383" t="s">
        <v>758</v>
      </c>
      <c r="B68" s="378">
        <v>2.373635E-2</v>
      </c>
      <c r="C68" s="378">
        <v>0.97114402</v>
      </c>
      <c r="D68" s="274">
        <f>Table4124[[#This Row],[Column2]]-Table4124[[#This Row],[Column3]]</f>
        <v>-0.94740767000000004</v>
      </c>
    </row>
    <row r="69" spans="1:4" ht="14.5" x14ac:dyDescent="0.35">
      <c r="A69" s="383" t="s">
        <v>759</v>
      </c>
      <c r="B69" s="378">
        <v>1.27911E-3</v>
      </c>
      <c r="C69" s="378">
        <v>0.99207166000000002</v>
      </c>
      <c r="D69" s="274">
        <f>Table4124[[#This Row],[Column2]]-Table4124[[#This Row],[Column3]]</f>
        <v>-0.99079254999999999</v>
      </c>
    </row>
    <row r="70" spans="1:4" ht="14.5" x14ac:dyDescent="0.35">
      <c r="A70" s="383" t="s">
        <v>760</v>
      </c>
      <c r="B70" s="378">
        <v>0</v>
      </c>
      <c r="C70" s="378">
        <v>1.0447471800000001</v>
      </c>
      <c r="D70" s="274">
        <f>Table4124[[#This Row],[Column2]]-Table4124[[#This Row],[Column3]]</f>
        <v>-1.0447471800000001</v>
      </c>
    </row>
    <row r="71" spans="1:4" ht="14.5" x14ac:dyDescent="0.35">
      <c r="A71" s="383" t="s">
        <v>761</v>
      </c>
      <c r="B71" s="378">
        <v>3.0058E-4</v>
      </c>
      <c r="C71" s="378">
        <v>1.08623066</v>
      </c>
      <c r="D71" s="274">
        <f>Table4124[[#This Row],[Column2]]-Table4124[[#This Row],[Column3]]</f>
        <v>-1.08593008</v>
      </c>
    </row>
    <row r="72" spans="1:4" ht="14.5" x14ac:dyDescent="0.35">
      <c r="A72" s="383" t="s">
        <v>762</v>
      </c>
      <c r="B72" s="378">
        <v>2.2301999999999999E-3</v>
      </c>
      <c r="C72" s="378">
        <v>1.10905499</v>
      </c>
      <c r="D72" s="274">
        <f>Table4124[[#This Row],[Column2]]-Table4124[[#This Row],[Column3]]</f>
        <v>-1.1068247899999999</v>
      </c>
    </row>
    <row r="73" spans="1:4" ht="14.5" x14ac:dyDescent="0.35">
      <c r="A73" s="383" t="s">
        <v>763</v>
      </c>
      <c r="B73" s="378">
        <v>1.1778099999999998E-3</v>
      </c>
      <c r="C73" s="378">
        <v>1.1732026299999998</v>
      </c>
      <c r="D73" s="274">
        <f>Table4124[[#This Row],[Column2]]-Table4124[[#This Row],[Column3]]</f>
        <v>-1.1720248199999999</v>
      </c>
    </row>
    <row r="74" spans="1:4" ht="14.5" x14ac:dyDescent="0.35">
      <c r="A74" s="383" t="s">
        <v>764</v>
      </c>
      <c r="B74" s="378">
        <v>4.8269910000000006E-2</v>
      </c>
      <c r="C74" s="378">
        <v>1.3005478799999999</v>
      </c>
      <c r="D74" s="274">
        <f>Table4124[[#This Row],[Column2]]-Table4124[[#This Row],[Column3]]</f>
        <v>-1.25227797</v>
      </c>
    </row>
    <row r="75" spans="1:4" ht="14.5" x14ac:dyDescent="0.35">
      <c r="A75" s="383" t="s">
        <v>765</v>
      </c>
      <c r="B75" s="378">
        <v>0.44859009000000005</v>
      </c>
      <c r="C75" s="378">
        <v>1.7222064099999999</v>
      </c>
      <c r="D75" s="274">
        <f>Table4124[[#This Row],[Column2]]-Table4124[[#This Row],[Column3]]</f>
        <v>-1.2736163199999999</v>
      </c>
    </row>
    <row r="76" spans="1:4" ht="14.5" x14ac:dyDescent="0.35">
      <c r="A76" s="383" t="s">
        <v>766</v>
      </c>
      <c r="B76" s="378">
        <v>0.77066579000000002</v>
      </c>
      <c r="C76" s="378">
        <v>2.25706498</v>
      </c>
      <c r="D76" s="274">
        <f>Table4124[[#This Row],[Column2]]-Table4124[[#This Row],[Column3]]</f>
        <v>-1.48639919</v>
      </c>
    </row>
    <row r="77" spans="1:4" ht="14.5" x14ac:dyDescent="0.35">
      <c r="A77" s="383" t="s">
        <v>767</v>
      </c>
      <c r="B77" s="378">
        <v>0</v>
      </c>
      <c r="C77" s="378">
        <v>1.5121708</v>
      </c>
      <c r="D77" s="274">
        <f>Table4124[[#This Row],[Column2]]-Table4124[[#This Row],[Column3]]</f>
        <v>-1.5121708</v>
      </c>
    </row>
    <row r="78" spans="1:4" ht="14.5" x14ac:dyDescent="0.35">
      <c r="A78" s="383" t="s">
        <v>768</v>
      </c>
      <c r="B78" s="378">
        <v>4.6731699999999999E-3</v>
      </c>
      <c r="C78" s="378">
        <v>1.6273794500000001</v>
      </c>
      <c r="D78" s="274">
        <f>Table4124[[#This Row],[Column2]]-Table4124[[#This Row],[Column3]]</f>
        <v>-1.6227062800000001</v>
      </c>
    </row>
    <row r="79" spans="1:4" ht="14.5" x14ac:dyDescent="0.35">
      <c r="A79" s="383" t="s">
        <v>769</v>
      </c>
      <c r="B79" s="378">
        <v>0.24393977</v>
      </c>
      <c r="C79" s="378">
        <v>1.9165268899999999</v>
      </c>
      <c r="D79" s="274">
        <f>Table4124[[#This Row],[Column2]]-Table4124[[#This Row],[Column3]]</f>
        <v>-1.6725871199999998</v>
      </c>
    </row>
    <row r="80" spans="1:4" ht="14.5" x14ac:dyDescent="0.35">
      <c r="A80" s="383" t="s">
        <v>770</v>
      </c>
      <c r="B80" s="378">
        <v>0</v>
      </c>
      <c r="C80" s="378">
        <v>1.73839126</v>
      </c>
      <c r="D80" s="274">
        <f>Table4124[[#This Row],[Column2]]-Table4124[[#This Row],[Column3]]</f>
        <v>-1.73839126</v>
      </c>
    </row>
    <row r="81" spans="1:4" ht="14.5" x14ac:dyDescent="0.35">
      <c r="A81" s="383" t="s">
        <v>771</v>
      </c>
      <c r="B81" s="378">
        <v>1.340563E-2</v>
      </c>
      <c r="C81" s="378">
        <v>1.9279257700000001</v>
      </c>
      <c r="D81" s="274">
        <f>Table4124[[#This Row],[Column2]]-Table4124[[#This Row],[Column3]]</f>
        <v>-1.91452014</v>
      </c>
    </row>
    <row r="82" spans="1:4" ht="14.5" x14ac:dyDescent="0.35">
      <c r="A82" s="383" t="s">
        <v>772</v>
      </c>
      <c r="B82" s="378">
        <v>0.30770399999999998</v>
      </c>
      <c r="C82" s="378">
        <v>2.26548163</v>
      </c>
      <c r="D82" s="274">
        <f>Table4124[[#This Row],[Column2]]-Table4124[[#This Row],[Column3]]</f>
        <v>-1.95777763</v>
      </c>
    </row>
    <row r="83" spans="1:4" ht="14.5" x14ac:dyDescent="0.35">
      <c r="A83" s="383" t="s">
        <v>773</v>
      </c>
      <c r="B83" s="378">
        <v>0</v>
      </c>
      <c r="C83" s="378">
        <v>2.0158006099999999</v>
      </c>
      <c r="D83" s="274">
        <f>Table4124[[#This Row],[Column2]]-Table4124[[#This Row],[Column3]]</f>
        <v>-2.0158006099999999</v>
      </c>
    </row>
    <row r="84" spans="1:4" ht="14.5" x14ac:dyDescent="0.35">
      <c r="A84" s="383" t="s">
        <v>774</v>
      </c>
      <c r="B84" s="378">
        <v>0</v>
      </c>
      <c r="C84" s="378">
        <v>2.0773348600000001</v>
      </c>
      <c r="D84" s="274">
        <f>Table4124[[#This Row],[Column2]]-Table4124[[#This Row],[Column3]]</f>
        <v>-2.0773348600000001</v>
      </c>
    </row>
    <row r="85" spans="1:4" ht="14.5" x14ac:dyDescent="0.35">
      <c r="A85" s="383" t="s">
        <v>775</v>
      </c>
      <c r="B85" s="378">
        <v>0</v>
      </c>
      <c r="C85" s="378">
        <v>2.2713627000000001</v>
      </c>
      <c r="D85" s="274">
        <f>Table4124[[#This Row],[Column2]]-Table4124[[#This Row],[Column3]]</f>
        <v>-2.2713627000000001</v>
      </c>
    </row>
    <row r="86" spans="1:4" ht="14.5" x14ac:dyDescent="0.35">
      <c r="A86" s="383" t="s">
        <v>776</v>
      </c>
      <c r="B86" s="378">
        <v>0</v>
      </c>
      <c r="C86" s="378">
        <v>2.2739940199999999</v>
      </c>
      <c r="D86" s="274">
        <f>Table4124[[#This Row],[Column2]]-Table4124[[#This Row],[Column3]]</f>
        <v>-2.2739940199999999</v>
      </c>
    </row>
    <row r="87" spans="1:4" ht="14.5" x14ac:dyDescent="0.35">
      <c r="A87" s="383" t="s">
        <v>777</v>
      </c>
      <c r="B87" s="378">
        <v>82.94102737</v>
      </c>
      <c r="C87" s="378">
        <v>85.386322810000109</v>
      </c>
      <c r="D87" s="274">
        <f>Table4124[[#This Row],[Column2]]-Table4124[[#This Row],[Column3]]</f>
        <v>-2.445295440000109</v>
      </c>
    </row>
    <row r="88" spans="1:4" ht="14.5" x14ac:dyDescent="0.35">
      <c r="A88" s="383" t="s">
        <v>778</v>
      </c>
      <c r="B88" s="378">
        <v>3.2954310000000001E-2</v>
      </c>
      <c r="C88" s="378">
        <v>2.6780760499999996</v>
      </c>
      <c r="D88" s="274">
        <f>Table4124[[#This Row],[Column2]]-Table4124[[#This Row],[Column3]]</f>
        <v>-2.6451217399999996</v>
      </c>
    </row>
    <row r="89" spans="1:4" ht="14.5" x14ac:dyDescent="0.35">
      <c r="A89" s="383" t="s">
        <v>779</v>
      </c>
      <c r="B89" s="378">
        <v>1.6920609999999999E-2</v>
      </c>
      <c r="C89" s="378">
        <v>2.76709856</v>
      </c>
      <c r="D89" s="274">
        <f>Table4124[[#This Row],[Column2]]-Table4124[[#This Row],[Column3]]</f>
        <v>-2.7501779499999999</v>
      </c>
    </row>
    <row r="90" spans="1:4" ht="14.5" x14ac:dyDescent="0.35">
      <c r="A90" s="383" t="s">
        <v>780</v>
      </c>
      <c r="B90" s="378">
        <v>0</v>
      </c>
      <c r="C90" s="378">
        <v>2.79480547</v>
      </c>
      <c r="D90" s="274">
        <f>Table4124[[#This Row],[Column2]]-Table4124[[#This Row],[Column3]]</f>
        <v>-2.79480547</v>
      </c>
    </row>
    <row r="91" spans="1:4" ht="14.5" x14ac:dyDescent="0.35">
      <c r="A91" s="383" t="s">
        <v>781</v>
      </c>
      <c r="B91" s="378">
        <v>1.537323E-2</v>
      </c>
      <c r="C91" s="378">
        <v>2.8819980800000002</v>
      </c>
      <c r="D91" s="274">
        <f>Table4124[[#This Row],[Column2]]-Table4124[[#This Row],[Column3]]</f>
        <v>-2.8666248500000004</v>
      </c>
    </row>
    <row r="92" spans="1:4" ht="14.5" x14ac:dyDescent="0.35">
      <c r="A92" s="383" t="s">
        <v>782</v>
      </c>
      <c r="B92" s="378">
        <v>0</v>
      </c>
      <c r="C92" s="378">
        <v>2.89497209</v>
      </c>
      <c r="D92" s="274">
        <f>Table4124[[#This Row],[Column2]]-Table4124[[#This Row],[Column3]]</f>
        <v>-2.89497209</v>
      </c>
    </row>
    <row r="93" spans="1:4" ht="14.5" x14ac:dyDescent="0.35">
      <c r="A93" s="383" t="s">
        <v>783</v>
      </c>
      <c r="B93" s="378">
        <v>8.5067030000000002E-2</v>
      </c>
      <c r="C93" s="378">
        <v>3.10581007</v>
      </c>
      <c r="D93" s="274">
        <f>Table4124[[#This Row],[Column2]]-Table4124[[#This Row],[Column3]]</f>
        <v>-3.0207430400000002</v>
      </c>
    </row>
    <row r="94" spans="1:4" ht="14.5" x14ac:dyDescent="0.35">
      <c r="A94" s="383" t="s">
        <v>784</v>
      </c>
      <c r="B94" s="378">
        <v>8.0854620000000002E-2</v>
      </c>
      <c r="C94" s="378">
        <v>3.1497962799999999</v>
      </c>
      <c r="D94" s="274">
        <f>Table4124[[#This Row],[Column2]]-Table4124[[#This Row],[Column3]]</f>
        <v>-3.0689416599999997</v>
      </c>
    </row>
    <row r="95" spans="1:4" ht="14.5" x14ac:dyDescent="0.35">
      <c r="A95" s="383" t="s">
        <v>785</v>
      </c>
      <c r="B95" s="378">
        <v>0</v>
      </c>
      <c r="C95" s="378">
        <v>3.1442923399999998</v>
      </c>
      <c r="D95" s="274">
        <f>Table4124[[#This Row],[Column2]]-Table4124[[#This Row],[Column3]]</f>
        <v>-3.1442923399999998</v>
      </c>
    </row>
    <row r="96" spans="1:4" ht="14.5" x14ac:dyDescent="0.35">
      <c r="A96" s="383" t="s">
        <v>786</v>
      </c>
      <c r="B96" s="378">
        <v>0.46011999999999997</v>
      </c>
      <c r="C96" s="378">
        <v>4.0041802799999999</v>
      </c>
      <c r="D96" s="274">
        <f>Table4124[[#This Row],[Column2]]-Table4124[[#This Row],[Column3]]</f>
        <v>-3.5440602800000001</v>
      </c>
    </row>
    <row r="97" spans="1:4" ht="14.5" x14ac:dyDescent="0.35">
      <c r="A97" s="383" t="s">
        <v>787</v>
      </c>
      <c r="B97" s="378">
        <v>2.801037E-2</v>
      </c>
      <c r="C97" s="378">
        <v>3.5755233099999999</v>
      </c>
      <c r="D97" s="274">
        <f>Table4124[[#This Row],[Column2]]-Table4124[[#This Row],[Column3]]</f>
        <v>-3.5475129399999998</v>
      </c>
    </row>
    <row r="98" spans="1:4" ht="14.5" x14ac:dyDescent="0.35">
      <c r="A98" s="383" t="s">
        <v>788</v>
      </c>
      <c r="B98" s="378">
        <v>0.33923238</v>
      </c>
      <c r="C98" s="378">
        <v>4.1074850099999995</v>
      </c>
      <c r="D98" s="274">
        <f>Table4124[[#This Row],[Column2]]-Table4124[[#This Row],[Column3]]</f>
        <v>-3.7682526299999997</v>
      </c>
    </row>
    <row r="99" spans="1:4" ht="14.5" x14ac:dyDescent="0.35">
      <c r="A99" s="383" t="s">
        <v>789</v>
      </c>
      <c r="B99" s="378">
        <v>1.26925E-3</v>
      </c>
      <c r="C99" s="378">
        <v>3.8661190299999997</v>
      </c>
      <c r="D99" s="274">
        <f>Table4124[[#This Row],[Column2]]-Table4124[[#This Row],[Column3]]</f>
        <v>-3.8648497799999997</v>
      </c>
    </row>
    <row r="100" spans="1:4" ht="14.5" x14ac:dyDescent="0.35">
      <c r="A100" s="383" t="s">
        <v>790</v>
      </c>
      <c r="B100" s="378">
        <v>0.19255659</v>
      </c>
      <c r="C100" s="378">
        <v>4.4407516200000003</v>
      </c>
      <c r="D100" s="274">
        <f>Table4124[[#This Row],[Column2]]-Table4124[[#This Row],[Column3]]</f>
        <v>-4.2481950300000006</v>
      </c>
    </row>
    <row r="101" spans="1:4" ht="14.5" x14ac:dyDescent="0.35">
      <c r="A101" s="383" t="s">
        <v>791</v>
      </c>
      <c r="B101" s="378">
        <v>2.4341684199999998</v>
      </c>
      <c r="C101" s="378">
        <v>6.8696962300000006</v>
      </c>
      <c r="D101" s="274">
        <f>Table4124[[#This Row],[Column2]]-Table4124[[#This Row],[Column3]]</f>
        <v>-4.4355278100000008</v>
      </c>
    </row>
    <row r="102" spans="1:4" ht="14.5" x14ac:dyDescent="0.35">
      <c r="A102" s="383" t="s">
        <v>792</v>
      </c>
      <c r="B102" s="378">
        <v>1.0765555</v>
      </c>
      <c r="C102" s="378">
        <v>5.7681745499999995</v>
      </c>
      <c r="D102" s="274">
        <f>Table4124[[#This Row],[Column2]]-Table4124[[#This Row],[Column3]]</f>
        <v>-4.6916190499999999</v>
      </c>
    </row>
    <row r="103" spans="1:4" ht="14.5" x14ac:dyDescent="0.35">
      <c r="A103" s="383" t="s">
        <v>793</v>
      </c>
      <c r="B103" s="378">
        <v>1.9666990000000002E-2</v>
      </c>
      <c r="C103" s="378">
        <v>4.8417625199999996</v>
      </c>
      <c r="D103" s="274">
        <f>Table4124[[#This Row],[Column2]]-Table4124[[#This Row],[Column3]]</f>
        <v>-4.8220955299999995</v>
      </c>
    </row>
    <row r="104" spans="1:4" ht="14.5" x14ac:dyDescent="0.35">
      <c r="A104" s="383" t="s">
        <v>794</v>
      </c>
      <c r="B104" s="378">
        <v>1.9397251200000001</v>
      </c>
      <c r="C104" s="378">
        <v>7.1505820499999997</v>
      </c>
      <c r="D104" s="274">
        <f>Table4124[[#This Row],[Column2]]-Table4124[[#This Row],[Column3]]</f>
        <v>-5.2108569299999994</v>
      </c>
    </row>
    <row r="105" spans="1:4" ht="14.5" x14ac:dyDescent="0.35">
      <c r="A105" s="383" t="s">
        <v>795</v>
      </c>
      <c r="B105" s="378">
        <v>1.14242665</v>
      </c>
      <c r="C105" s="378">
        <v>6.4309363099999999</v>
      </c>
      <c r="D105" s="274">
        <f>Table4124[[#This Row],[Column2]]-Table4124[[#This Row],[Column3]]</f>
        <v>-5.2885096599999999</v>
      </c>
    </row>
    <row r="106" spans="1:4" ht="14.5" x14ac:dyDescent="0.35">
      <c r="A106" s="383" t="s">
        <v>796</v>
      </c>
      <c r="B106" s="378">
        <v>3.0436009999999999E-2</v>
      </c>
      <c r="C106" s="378">
        <v>5.5103744500000005</v>
      </c>
      <c r="D106" s="274">
        <f>Table4124[[#This Row],[Column2]]-Table4124[[#This Row],[Column3]]</f>
        <v>-5.4799384400000006</v>
      </c>
    </row>
    <row r="107" spans="1:4" ht="14.5" x14ac:dyDescent="0.35">
      <c r="A107" s="383" t="s">
        <v>797</v>
      </c>
      <c r="B107" s="378">
        <v>9.4815000000000003E-3</v>
      </c>
      <c r="C107" s="378">
        <v>5.6433854800000001</v>
      </c>
      <c r="D107" s="274">
        <f>Table4124[[#This Row],[Column2]]-Table4124[[#This Row],[Column3]]</f>
        <v>-5.6339039800000004</v>
      </c>
    </row>
    <row r="108" spans="1:4" ht="14.5" x14ac:dyDescent="0.35">
      <c r="A108" s="383" t="s">
        <v>798</v>
      </c>
      <c r="B108" s="378">
        <v>36.193967469999997</v>
      </c>
      <c r="C108" s="378">
        <v>41.979798729999999</v>
      </c>
      <c r="D108" s="274">
        <f>Table4124[[#This Row],[Column2]]-Table4124[[#This Row],[Column3]]</f>
        <v>-5.7858312600000019</v>
      </c>
    </row>
    <row r="109" spans="1:4" ht="14.5" x14ac:dyDescent="0.35">
      <c r="A109" s="383" t="s">
        <v>799</v>
      </c>
      <c r="B109" s="378">
        <v>1.177896E-2</v>
      </c>
      <c r="C109" s="378">
        <v>5.8425426399999996</v>
      </c>
      <c r="D109" s="274">
        <f>Table4124[[#This Row],[Column2]]-Table4124[[#This Row],[Column3]]</f>
        <v>-5.8307636799999996</v>
      </c>
    </row>
    <row r="110" spans="1:4" ht="14.5" x14ac:dyDescent="0.35">
      <c r="A110" s="383" t="s">
        <v>800</v>
      </c>
      <c r="B110" s="378">
        <v>1.8186985200000001</v>
      </c>
      <c r="C110" s="378">
        <v>7.8866278899999802</v>
      </c>
      <c r="D110" s="274">
        <f>Table4124[[#This Row],[Column2]]-Table4124[[#This Row],[Column3]]</f>
        <v>-6.0679293699999803</v>
      </c>
    </row>
    <row r="111" spans="1:4" ht="14.5" x14ac:dyDescent="0.35">
      <c r="A111" s="383" t="s">
        <v>801</v>
      </c>
      <c r="B111" s="378">
        <v>0</v>
      </c>
      <c r="C111" s="378">
        <v>6.1401812800000002</v>
      </c>
      <c r="D111" s="274">
        <f>Table4124[[#This Row],[Column2]]-Table4124[[#This Row],[Column3]]</f>
        <v>-6.1401812800000002</v>
      </c>
    </row>
    <row r="112" spans="1:4" ht="14.5" x14ac:dyDescent="0.35">
      <c r="A112" s="383" t="s">
        <v>802</v>
      </c>
      <c r="B112" s="378">
        <v>0.73753615000000006</v>
      </c>
      <c r="C112" s="378">
        <v>6.8981998200000003</v>
      </c>
      <c r="D112" s="274">
        <f>Table4124[[#This Row],[Column2]]-Table4124[[#This Row],[Column3]]</f>
        <v>-6.1606636699999999</v>
      </c>
    </row>
    <row r="113" spans="1:4" ht="14.5" x14ac:dyDescent="0.35">
      <c r="A113" s="383" t="s">
        <v>803</v>
      </c>
      <c r="B113" s="378">
        <v>0.26247388999999999</v>
      </c>
      <c r="C113" s="378">
        <v>6.7412915999999994</v>
      </c>
      <c r="D113" s="274">
        <f>Table4124[[#This Row],[Column2]]-Table4124[[#This Row],[Column3]]</f>
        <v>-6.4788177099999995</v>
      </c>
    </row>
    <row r="114" spans="1:4" ht="14.5" x14ac:dyDescent="0.35">
      <c r="A114" s="383" t="s">
        <v>804</v>
      </c>
      <c r="B114" s="378">
        <v>2.0978460000000001E-2</v>
      </c>
      <c r="C114" s="378">
        <v>6.5370800899999999</v>
      </c>
      <c r="D114" s="274">
        <f>Table4124[[#This Row],[Column2]]-Table4124[[#This Row],[Column3]]</f>
        <v>-6.5161016299999996</v>
      </c>
    </row>
    <row r="115" spans="1:4" ht="14.5" x14ac:dyDescent="0.35">
      <c r="A115" s="383" t="s">
        <v>805</v>
      </c>
      <c r="B115" s="378">
        <v>0</v>
      </c>
      <c r="C115" s="378">
        <v>6.5800623399999996</v>
      </c>
      <c r="D115" s="274">
        <f>Table4124[[#This Row],[Column2]]-Table4124[[#This Row],[Column3]]</f>
        <v>-6.5800623399999996</v>
      </c>
    </row>
    <row r="116" spans="1:4" ht="14.5" x14ac:dyDescent="0.35">
      <c r="A116" s="383" t="s">
        <v>806</v>
      </c>
      <c r="B116" s="378">
        <v>2.5868252099999998</v>
      </c>
      <c r="C116" s="378">
        <v>9.4267210299999995</v>
      </c>
      <c r="D116" s="274">
        <f>Table4124[[#This Row],[Column2]]-Table4124[[#This Row],[Column3]]</f>
        <v>-6.8398958199999997</v>
      </c>
    </row>
    <row r="117" spans="1:4" ht="14.5" x14ac:dyDescent="0.35">
      <c r="A117" s="383" t="s">
        <v>807</v>
      </c>
      <c r="B117" s="378">
        <v>10.70882009</v>
      </c>
      <c r="C117" s="378">
        <v>18.16009549</v>
      </c>
      <c r="D117" s="274">
        <f>Table4124[[#This Row],[Column2]]-Table4124[[#This Row],[Column3]]</f>
        <v>-7.4512754000000001</v>
      </c>
    </row>
    <row r="118" spans="1:4" ht="14.5" x14ac:dyDescent="0.35">
      <c r="A118" s="383" t="s">
        <v>808</v>
      </c>
      <c r="B118" s="378">
        <v>1.201025E-2</v>
      </c>
      <c r="C118" s="378">
        <v>7.5218737500000001</v>
      </c>
      <c r="D118" s="274">
        <f>Table4124[[#This Row],[Column2]]-Table4124[[#This Row],[Column3]]</f>
        <v>-7.5098634999999998</v>
      </c>
    </row>
    <row r="119" spans="1:4" ht="14.5" x14ac:dyDescent="0.35">
      <c r="A119" s="383" t="s">
        <v>809</v>
      </c>
      <c r="B119" s="378">
        <v>60.856659270000002</v>
      </c>
      <c r="C119" s="378">
        <v>69.073696049999995</v>
      </c>
      <c r="D119" s="274">
        <f>Table4124[[#This Row],[Column2]]-Table4124[[#This Row],[Column3]]</f>
        <v>-8.2170367799999937</v>
      </c>
    </row>
    <row r="120" spans="1:4" ht="14.5" x14ac:dyDescent="0.35">
      <c r="A120" s="383" t="s">
        <v>810</v>
      </c>
      <c r="B120" s="378">
        <v>35.087458909999995</v>
      </c>
      <c r="C120" s="378">
        <v>43.671951830000303</v>
      </c>
      <c r="D120" s="274">
        <f>Table4124[[#This Row],[Column2]]-Table4124[[#This Row],[Column3]]</f>
        <v>-8.5844929200003079</v>
      </c>
    </row>
    <row r="121" spans="1:4" ht="14.5" x14ac:dyDescent="0.35">
      <c r="A121" s="383" t="s">
        <v>811</v>
      </c>
      <c r="B121" s="378">
        <v>9.8424999999999999E-2</v>
      </c>
      <c r="C121" s="378">
        <v>8.9424824400000098</v>
      </c>
      <c r="D121" s="274">
        <f>Table4124[[#This Row],[Column2]]-Table4124[[#This Row],[Column3]]</f>
        <v>-8.8440574400000092</v>
      </c>
    </row>
    <row r="122" spans="1:4" ht="14.5" x14ac:dyDescent="0.35">
      <c r="A122" s="383" t="s">
        <v>812</v>
      </c>
      <c r="B122" s="378">
        <v>49.728878409999993</v>
      </c>
      <c r="C122" s="378">
        <v>58.829608100000002</v>
      </c>
      <c r="D122" s="274">
        <f>Table4124[[#This Row],[Column2]]-Table4124[[#This Row],[Column3]]</f>
        <v>-9.1007296900000085</v>
      </c>
    </row>
    <row r="123" spans="1:4" ht="14.5" x14ac:dyDescent="0.35">
      <c r="A123" s="383" t="s">
        <v>813</v>
      </c>
      <c r="B123" s="378">
        <v>6.1477759999999999E-2</v>
      </c>
      <c r="C123" s="378">
        <v>9.1971404499999991</v>
      </c>
      <c r="D123" s="274">
        <f>Table4124[[#This Row],[Column2]]-Table4124[[#This Row],[Column3]]</f>
        <v>-9.1356626899999984</v>
      </c>
    </row>
    <row r="124" spans="1:4" ht="14.5" x14ac:dyDescent="0.35">
      <c r="A124" s="383" t="s">
        <v>814</v>
      </c>
      <c r="B124" s="378">
        <v>5.02954671</v>
      </c>
      <c r="C124" s="378">
        <v>14.48741133</v>
      </c>
      <c r="D124" s="274">
        <f>Table4124[[#This Row],[Column2]]-Table4124[[#This Row],[Column3]]</f>
        <v>-9.4578646200000005</v>
      </c>
    </row>
    <row r="125" spans="1:4" ht="14.5" x14ac:dyDescent="0.35">
      <c r="A125" s="383" t="s">
        <v>815</v>
      </c>
      <c r="B125" s="378">
        <v>5.1405800000000001E-2</v>
      </c>
      <c r="C125" s="378">
        <v>9.522543190000011</v>
      </c>
      <c r="D125" s="274">
        <f>Table4124[[#This Row],[Column2]]-Table4124[[#This Row],[Column3]]</f>
        <v>-9.4711373900000115</v>
      </c>
    </row>
    <row r="126" spans="1:4" ht="14.5" x14ac:dyDescent="0.35">
      <c r="A126" s="383" t="s">
        <v>816</v>
      </c>
      <c r="B126" s="378">
        <v>10.245672529999998</v>
      </c>
      <c r="C126" s="378">
        <v>20.024751800000001</v>
      </c>
      <c r="D126" s="274">
        <f>Table4124[[#This Row],[Column2]]-Table4124[[#This Row],[Column3]]</f>
        <v>-9.7790792700000022</v>
      </c>
    </row>
    <row r="127" spans="1:4" ht="14.5" x14ac:dyDescent="0.35">
      <c r="A127" s="383" t="s">
        <v>817</v>
      </c>
      <c r="B127" s="378">
        <v>0.84458586000000002</v>
      </c>
      <c r="C127" s="378">
        <v>11.64965265</v>
      </c>
      <c r="D127" s="274">
        <f>Table4124[[#This Row],[Column2]]-Table4124[[#This Row],[Column3]]</f>
        <v>-10.80506679</v>
      </c>
    </row>
    <row r="128" spans="1:4" ht="14.5" x14ac:dyDescent="0.35">
      <c r="A128" s="383" t="s">
        <v>818</v>
      </c>
      <c r="B128" s="378">
        <v>0.11383502000000001</v>
      </c>
      <c r="C128" s="378">
        <v>12.18806571</v>
      </c>
      <c r="D128" s="274">
        <f>Table4124[[#This Row],[Column2]]-Table4124[[#This Row],[Column3]]</f>
        <v>-12.07423069</v>
      </c>
    </row>
    <row r="129" spans="1:4" ht="14.5" x14ac:dyDescent="0.35">
      <c r="A129" s="383" t="s">
        <v>819</v>
      </c>
      <c r="B129" s="378">
        <v>1.01487E-3</v>
      </c>
      <c r="C129" s="378">
        <v>12.76348533</v>
      </c>
      <c r="D129" s="274">
        <f>Table4124[[#This Row],[Column2]]-Table4124[[#This Row],[Column3]]</f>
        <v>-12.762470459999999</v>
      </c>
    </row>
    <row r="130" spans="1:4" ht="14.5" x14ac:dyDescent="0.35">
      <c r="A130" s="383" t="s">
        <v>820</v>
      </c>
      <c r="B130" s="378">
        <v>0.93040146999999995</v>
      </c>
      <c r="C130" s="378">
        <v>13.735548529999999</v>
      </c>
      <c r="D130" s="274">
        <f>Table4124[[#This Row],[Column2]]-Table4124[[#This Row],[Column3]]</f>
        <v>-12.805147059999999</v>
      </c>
    </row>
    <row r="131" spans="1:4" ht="14.5" x14ac:dyDescent="0.35">
      <c r="A131" s="383" t="s">
        <v>821</v>
      </c>
      <c r="B131" s="378">
        <v>0</v>
      </c>
      <c r="C131" s="378">
        <v>12.999730439999999</v>
      </c>
      <c r="D131" s="274">
        <f>Table4124[[#This Row],[Column2]]-Table4124[[#This Row],[Column3]]</f>
        <v>-12.999730439999999</v>
      </c>
    </row>
    <row r="132" spans="1:4" ht="14.5" x14ac:dyDescent="0.35">
      <c r="A132" s="383" t="s">
        <v>822</v>
      </c>
      <c r="B132" s="378">
        <v>7.1012359999999997E-2</v>
      </c>
      <c r="C132" s="378">
        <v>13.33622533</v>
      </c>
      <c r="D132" s="274">
        <f>Table4124[[#This Row],[Column2]]-Table4124[[#This Row],[Column3]]</f>
        <v>-13.26521297</v>
      </c>
    </row>
    <row r="133" spans="1:4" ht="14.5" x14ac:dyDescent="0.35">
      <c r="A133" s="383" t="s">
        <v>823</v>
      </c>
      <c r="B133" s="378">
        <v>0.40987809000000003</v>
      </c>
      <c r="C133" s="378">
        <v>14.06678155</v>
      </c>
      <c r="D133" s="274">
        <f>Table4124[[#This Row],[Column2]]-Table4124[[#This Row],[Column3]]</f>
        <v>-13.656903460000001</v>
      </c>
    </row>
    <row r="134" spans="1:4" ht="14.5" x14ac:dyDescent="0.35">
      <c r="A134" s="383" t="s">
        <v>824</v>
      </c>
      <c r="B134" s="378">
        <v>0.39714521000000003</v>
      </c>
      <c r="C134" s="378">
        <v>14.092559749999999</v>
      </c>
      <c r="D134" s="274">
        <f>Table4124[[#This Row],[Column2]]-Table4124[[#This Row],[Column3]]</f>
        <v>-13.69541454</v>
      </c>
    </row>
    <row r="135" spans="1:4" ht="14.5" x14ac:dyDescent="0.35">
      <c r="A135" s="383" t="s">
        <v>825</v>
      </c>
      <c r="B135" s="378">
        <v>0.48501046999999997</v>
      </c>
      <c r="C135" s="378">
        <v>14.206692349999999</v>
      </c>
      <c r="D135" s="274">
        <f>Table4124[[#This Row],[Column2]]-Table4124[[#This Row],[Column3]]</f>
        <v>-13.721681879999998</v>
      </c>
    </row>
    <row r="136" spans="1:4" ht="14.5" x14ac:dyDescent="0.35">
      <c r="A136" s="383" t="s">
        <v>826</v>
      </c>
      <c r="B136" s="378">
        <v>4.3251190999999993</v>
      </c>
      <c r="C136" s="378">
        <v>18.362108399999997</v>
      </c>
      <c r="D136" s="274">
        <f>Table4124[[#This Row],[Column2]]-Table4124[[#This Row],[Column3]]</f>
        <v>-14.036989299999998</v>
      </c>
    </row>
    <row r="137" spans="1:4" ht="14.5" x14ac:dyDescent="0.35">
      <c r="A137" s="383" t="s">
        <v>827</v>
      </c>
      <c r="B137" s="378">
        <v>1.2500000000000001E-2</v>
      </c>
      <c r="C137" s="378">
        <v>14.641356960000001</v>
      </c>
      <c r="D137" s="274">
        <f>Table4124[[#This Row],[Column2]]-Table4124[[#This Row],[Column3]]</f>
        <v>-14.628856960000002</v>
      </c>
    </row>
    <row r="138" spans="1:4" ht="14.5" x14ac:dyDescent="0.35">
      <c r="A138" s="383" t="s">
        <v>828</v>
      </c>
      <c r="B138" s="378">
        <v>3.0754440000000001</v>
      </c>
      <c r="C138" s="378">
        <v>18.004292159999999</v>
      </c>
      <c r="D138" s="274">
        <f>Table4124[[#This Row],[Column2]]-Table4124[[#This Row],[Column3]]</f>
        <v>-14.928848159999998</v>
      </c>
    </row>
    <row r="139" spans="1:4" ht="14.5" x14ac:dyDescent="0.35">
      <c r="A139" s="383" t="s">
        <v>829</v>
      </c>
      <c r="B139" s="378">
        <v>5.7605652999999997</v>
      </c>
      <c r="C139" s="378">
        <v>21.184301229999999</v>
      </c>
      <c r="D139" s="274">
        <f>Table4124[[#This Row],[Column2]]-Table4124[[#This Row],[Column3]]</f>
        <v>-15.423735929999999</v>
      </c>
    </row>
    <row r="140" spans="1:4" ht="14.5" x14ac:dyDescent="0.35">
      <c r="A140" s="383" t="s">
        <v>830</v>
      </c>
      <c r="B140" s="378">
        <v>0.94007300000000005</v>
      </c>
      <c r="C140" s="378">
        <v>16.92371571</v>
      </c>
      <c r="D140" s="274">
        <f>Table4124[[#This Row],[Column2]]-Table4124[[#This Row],[Column3]]</f>
        <v>-15.98364271</v>
      </c>
    </row>
    <row r="141" spans="1:4" ht="14.5" x14ac:dyDescent="0.35">
      <c r="A141" s="383" t="s">
        <v>831</v>
      </c>
      <c r="B141" s="378">
        <v>2.6971267299999999</v>
      </c>
      <c r="C141" s="378">
        <v>18.84676821</v>
      </c>
      <c r="D141" s="274">
        <f>Table4124[[#This Row],[Column2]]-Table4124[[#This Row],[Column3]]</f>
        <v>-16.14964148</v>
      </c>
    </row>
    <row r="142" spans="1:4" ht="14.5" x14ac:dyDescent="0.35">
      <c r="A142" s="383" t="s">
        <v>832</v>
      </c>
      <c r="B142" s="378">
        <v>0.70684990000000003</v>
      </c>
      <c r="C142" s="378">
        <v>16.868664020000001</v>
      </c>
      <c r="D142" s="274">
        <f>Table4124[[#This Row],[Column2]]-Table4124[[#This Row],[Column3]]</f>
        <v>-16.161814119999999</v>
      </c>
    </row>
    <row r="143" spans="1:4" ht="14.5" x14ac:dyDescent="0.35">
      <c r="A143" s="383" t="s">
        <v>833</v>
      </c>
      <c r="B143" s="378">
        <v>6.6074999999999997E-3</v>
      </c>
      <c r="C143" s="378">
        <v>16.6818332</v>
      </c>
      <c r="D143" s="274">
        <f>Table4124[[#This Row],[Column2]]-Table4124[[#This Row],[Column3]]</f>
        <v>-16.675225699999999</v>
      </c>
    </row>
    <row r="144" spans="1:4" ht="14.5" x14ac:dyDescent="0.35">
      <c r="A144" s="383" t="s">
        <v>834</v>
      </c>
      <c r="B144" s="378">
        <v>0.21398457999999998</v>
      </c>
      <c r="C144" s="378">
        <v>17.52101897</v>
      </c>
      <c r="D144" s="274">
        <f>Table4124[[#This Row],[Column2]]-Table4124[[#This Row],[Column3]]</f>
        <v>-17.307034389999998</v>
      </c>
    </row>
    <row r="145" spans="1:4" ht="14.5" x14ac:dyDescent="0.35">
      <c r="A145" s="383" t="s">
        <v>835</v>
      </c>
      <c r="B145" s="378">
        <v>3.4858029999999998E-2</v>
      </c>
      <c r="C145" s="378">
        <v>17.373980230000001</v>
      </c>
      <c r="D145" s="274">
        <f>Table4124[[#This Row],[Column2]]-Table4124[[#This Row],[Column3]]</f>
        <v>-17.339122200000002</v>
      </c>
    </row>
    <row r="146" spans="1:4" ht="14.5" x14ac:dyDescent="0.35">
      <c r="A146" s="383" t="s">
        <v>836</v>
      </c>
      <c r="B146" s="378">
        <v>9.8153488699999993</v>
      </c>
      <c r="C146" s="378">
        <v>27.229436010000001</v>
      </c>
      <c r="D146" s="274">
        <f>Table4124[[#This Row],[Column2]]-Table4124[[#This Row],[Column3]]</f>
        <v>-17.414087139999999</v>
      </c>
    </row>
    <row r="147" spans="1:4" ht="14.5" x14ac:dyDescent="0.35">
      <c r="A147" s="383" t="s">
        <v>837</v>
      </c>
      <c r="B147" s="378">
        <v>5.3940969599999997</v>
      </c>
      <c r="C147" s="378">
        <v>23.175006929999999</v>
      </c>
      <c r="D147" s="274">
        <f>Table4124[[#This Row],[Column2]]-Table4124[[#This Row],[Column3]]</f>
        <v>-17.78090997</v>
      </c>
    </row>
    <row r="148" spans="1:4" ht="14.5" x14ac:dyDescent="0.35">
      <c r="A148" s="383" t="s">
        <v>838</v>
      </c>
      <c r="B148" s="378">
        <v>1.27360322</v>
      </c>
      <c r="C148" s="378">
        <v>19.838243219999999</v>
      </c>
      <c r="D148" s="274">
        <f>Table4124[[#This Row],[Column2]]-Table4124[[#This Row],[Column3]]</f>
        <v>-18.564639999999997</v>
      </c>
    </row>
    <row r="149" spans="1:4" ht="14.5" x14ac:dyDescent="0.35">
      <c r="A149" s="383" t="s">
        <v>839</v>
      </c>
      <c r="B149" s="378">
        <v>0.26940676000000002</v>
      </c>
      <c r="C149" s="378">
        <v>18.87748719</v>
      </c>
      <c r="D149" s="274">
        <f>Table4124[[#This Row],[Column2]]-Table4124[[#This Row],[Column3]]</f>
        <v>-18.608080430000001</v>
      </c>
    </row>
    <row r="150" spans="1:4" ht="14.5" x14ac:dyDescent="0.35">
      <c r="A150" s="383" t="s">
        <v>840</v>
      </c>
      <c r="B150" s="378">
        <v>0.99926118999999991</v>
      </c>
      <c r="C150" s="378">
        <v>19.87566284</v>
      </c>
      <c r="D150" s="274">
        <f>Table4124[[#This Row],[Column2]]-Table4124[[#This Row],[Column3]]</f>
        <v>-18.876401650000002</v>
      </c>
    </row>
    <row r="151" spans="1:4" ht="14.5" x14ac:dyDescent="0.35">
      <c r="A151" s="383" t="s">
        <v>841</v>
      </c>
      <c r="B151" s="378">
        <v>0.10984186999999999</v>
      </c>
      <c r="C151" s="378">
        <v>19.690017949999998</v>
      </c>
      <c r="D151" s="274">
        <f>Table4124[[#This Row],[Column2]]-Table4124[[#This Row],[Column3]]</f>
        <v>-19.580176079999998</v>
      </c>
    </row>
    <row r="152" spans="1:4" ht="14.5" x14ac:dyDescent="0.35">
      <c r="A152" s="383" t="s">
        <v>842</v>
      </c>
      <c r="B152" s="378">
        <v>5.5906989500000002</v>
      </c>
      <c r="C152" s="378">
        <v>26.140718589999999</v>
      </c>
      <c r="D152" s="274">
        <f>Table4124[[#This Row],[Column2]]-Table4124[[#This Row],[Column3]]</f>
        <v>-20.550019639999999</v>
      </c>
    </row>
    <row r="153" spans="1:4" ht="14.5" x14ac:dyDescent="0.35">
      <c r="A153" s="383" t="s">
        <v>843</v>
      </c>
      <c r="B153" s="378">
        <v>4.5361590300000003</v>
      </c>
      <c r="C153" s="378">
        <v>25.161383319999999</v>
      </c>
      <c r="D153" s="274">
        <f>Table4124[[#This Row],[Column2]]-Table4124[[#This Row],[Column3]]</f>
        <v>-20.625224289999998</v>
      </c>
    </row>
    <row r="154" spans="1:4" ht="14.5" x14ac:dyDescent="0.35">
      <c r="A154" s="383" t="s">
        <v>844</v>
      </c>
      <c r="B154" s="378">
        <v>1.35193E-2</v>
      </c>
      <c r="C154" s="378">
        <v>20.741637230000002</v>
      </c>
      <c r="D154" s="274">
        <f>Table4124[[#This Row],[Column2]]-Table4124[[#This Row],[Column3]]</f>
        <v>-20.728117930000003</v>
      </c>
    </row>
    <row r="155" spans="1:4" ht="14.5" x14ac:dyDescent="0.35">
      <c r="A155" s="383" t="s">
        <v>845</v>
      </c>
      <c r="B155" s="378">
        <v>0</v>
      </c>
      <c r="C155" s="378">
        <v>20.763300739999998</v>
      </c>
      <c r="D155" s="274">
        <f>Table4124[[#This Row],[Column2]]-Table4124[[#This Row],[Column3]]</f>
        <v>-20.763300739999998</v>
      </c>
    </row>
    <row r="156" spans="1:4" ht="14.5" x14ac:dyDescent="0.35">
      <c r="A156" s="383" t="s">
        <v>846</v>
      </c>
      <c r="B156" s="378">
        <v>0.70922359000000001</v>
      </c>
      <c r="C156" s="378">
        <v>22.30497347</v>
      </c>
      <c r="D156" s="274">
        <f>Table4124[[#This Row],[Column2]]-Table4124[[#This Row],[Column3]]</f>
        <v>-21.59574988</v>
      </c>
    </row>
    <row r="157" spans="1:4" ht="14.5" x14ac:dyDescent="0.35">
      <c r="A157" s="383" t="s">
        <v>847</v>
      </c>
      <c r="B157" s="378">
        <v>0.26943718</v>
      </c>
      <c r="C157" s="378">
        <v>22.689997390000002</v>
      </c>
      <c r="D157" s="274">
        <f>Table4124[[#This Row],[Column2]]-Table4124[[#This Row],[Column3]]</f>
        <v>-22.420560210000001</v>
      </c>
    </row>
    <row r="158" spans="1:4" ht="14.5" x14ac:dyDescent="0.35">
      <c r="A158" s="383" t="s">
        <v>848</v>
      </c>
      <c r="B158" s="378">
        <v>0.33984996000000001</v>
      </c>
      <c r="C158" s="378">
        <v>23.121238530000003</v>
      </c>
      <c r="D158" s="274">
        <f>Table4124[[#This Row],[Column2]]-Table4124[[#This Row],[Column3]]</f>
        <v>-22.781388570000004</v>
      </c>
    </row>
    <row r="159" spans="1:4" ht="14.5" x14ac:dyDescent="0.35">
      <c r="A159" s="383" t="s">
        <v>849</v>
      </c>
      <c r="B159" s="378">
        <v>0.88312880000000005</v>
      </c>
      <c r="C159" s="378">
        <v>23.712053920000002</v>
      </c>
      <c r="D159" s="274">
        <f>Table4124[[#This Row],[Column2]]-Table4124[[#This Row],[Column3]]</f>
        <v>-22.828925120000001</v>
      </c>
    </row>
    <row r="160" spans="1:4" ht="14.5" x14ac:dyDescent="0.35">
      <c r="A160" s="383" t="s">
        <v>850</v>
      </c>
      <c r="B160" s="378">
        <v>3.4315547899999999</v>
      </c>
      <c r="C160" s="378">
        <v>26.332811299999999</v>
      </c>
      <c r="D160" s="274">
        <f>Table4124[[#This Row],[Column2]]-Table4124[[#This Row],[Column3]]</f>
        <v>-22.90125651</v>
      </c>
    </row>
    <row r="161" spans="1:4" ht="14.5" x14ac:dyDescent="0.35">
      <c r="A161" s="383" t="s">
        <v>851</v>
      </c>
      <c r="B161" s="378">
        <v>5.7689219999999999E-2</v>
      </c>
      <c r="C161" s="378">
        <v>23.430203710000001</v>
      </c>
      <c r="D161" s="274">
        <f>Table4124[[#This Row],[Column2]]-Table4124[[#This Row],[Column3]]</f>
        <v>-23.37251449</v>
      </c>
    </row>
    <row r="162" spans="1:4" ht="14.5" x14ac:dyDescent="0.35">
      <c r="A162" s="383" t="s">
        <v>852</v>
      </c>
      <c r="B162" s="378">
        <v>0</v>
      </c>
      <c r="C162" s="378">
        <v>24.463153329999997</v>
      </c>
      <c r="D162" s="274">
        <f>Table4124[[#This Row],[Column2]]-Table4124[[#This Row],[Column3]]</f>
        <v>-24.463153329999997</v>
      </c>
    </row>
    <row r="163" spans="1:4" ht="14.5" x14ac:dyDescent="0.35">
      <c r="A163" s="383" t="s">
        <v>853</v>
      </c>
      <c r="B163" s="378">
        <v>6.7841399999999996E-2</v>
      </c>
      <c r="C163" s="378">
        <v>25.087287719999999</v>
      </c>
      <c r="D163" s="274">
        <f>Table4124[[#This Row],[Column2]]-Table4124[[#This Row],[Column3]]</f>
        <v>-25.01944632</v>
      </c>
    </row>
    <row r="164" spans="1:4" ht="14.5" x14ac:dyDescent="0.35">
      <c r="A164" s="383" t="s">
        <v>854</v>
      </c>
      <c r="B164" s="378">
        <v>5.1813239400000004</v>
      </c>
      <c r="C164" s="378">
        <v>30.285060730000001</v>
      </c>
      <c r="D164" s="274">
        <f>Table4124[[#This Row],[Column2]]-Table4124[[#This Row],[Column3]]</f>
        <v>-25.103736789999999</v>
      </c>
    </row>
    <row r="165" spans="1:4" ht="14.5" x14ac:dyDescent="0.35">
      <c r="A165" s="383" t="s">
        <v>855</v>
      </c>
      <c r="B165" s="378">
        <v>1.0624993200000001</v>
      </c>
      <c r="C165" s="378">
        <v>27.060181270000001</v>
      </c>
      <c r="D165" s="274">
        <f>Table4124[[#This Row],[Column2]]-Table4124[[#This Row],[Column3]]</f>
        <v>-25.99768195</v>
      </c>
    </row>
    <row r="166" spans="1:4" ht="14.5" x14ac:dyDescent="0.35">
      <c r="A166" s="383" t="s">
        <v>856</v>
      </c>
      <c r="B166" s="378">
        <v>0.25827851000000002</v>
      </c>
      <c r="C166" s="378">
        <v>26.282424210000002</v>
      </c>
      <c r="D166" s="274">
        <f>Table4124[[#This Row],[Column2]]-Table4124[[#This Row],[Column3]]</f>
        <v>-26.024145700000002</v>
      </c>
    </row>
    <row r="167" spans="1:4" ht="14.5" x14ac:dyDescent="0.35">
      <c r="A167" s="383" t="s">
        <v>857</v>
      </c>
      <c r="B167" s="378">
        <v>0.41460936999999998</v>
      </c>
      <c r="C167" s="378">
        <v>27.037121460000002</v>
      </c>
      <c r="D167" s="274">
        <f>Table4124[[#This Row],[Column2]]-Table4124[[#This Row],[Column3]]</f>
        <v>-26.622512090000001</v>
      </c>
    </row>
    <row r="168" spans="1:4" ht="14.5" x14ac:dyDescent="0.35">
      <c r="A168" s="383" t="s">
        <v>858</v>
      </c>
      <c r="B168" s="378">
        <v>4.8957799999999998E-3</v>
      </c>
      <c r="C168" s="378">
        <v>27.877491710000001</v>
      </c>
      <c r="D168" s="274">
        <f>Table4124[[#This Row],[Column2]]-Table4124[[#This Row],[Column3]]</f>
        <v>-27.872595930000003</v>
      </c>
    </row>
    <row r="169" spans="1:4" ht="14.5" x14ac:dyDescent="0.35">
      <c r="A169" s="383" t="s">
        <v>859</v>
      </c>
      <c r="B169" s="378">
        <v>2.13196751</v>
      </c>
      <c r="C169" s="378">
        <v>30.42452454</v>
      </c>
      <c r="D169" s="274">
        <f>Table4124[[#This Row],[Column2]]-Table4124[[#This Row],[Column3]]</f>
        <v>-28.292557030000001</v>
      </c>
    </row>
    <row r="170" spans="1:4" ht="14.5" x14ac:dyDescent="0.35">
      <c r="A170" s="383" t="s">
        <v>860</v>
      </c>
      <c r="B170" s="378">
        <v>1.1999999999999999E-3</v>
      </c>
      <c r="C170" s="378">
        <v>28.326861860000001</v>
      </c>
      <c r="D170" s="274">
        <f>Table4124[[#This Row],[Column2]]-Table4124[[#This Row],[Column3]]</f>
        <v>-28.32566186</v>
      </c>
    </row>
    <row r="171" spans="1:4" ht="14.5" x14ac:dyDescent="0.35">
      <c r="A171" s="383" t="s">
        <v>861</v>
      </c>
      <c r="B171" s="378">
        <v>2.3064048399999999</v>
      </c>
      <c r="C171" s="378">
        <v>31.056395370000001</v>
      </c>
      <c r="D171" s="274">
        <f>Table4124[[#This Row],[Column2]]-Table4124[[#This Row],[Column3]]</f>
        <v>-28.749990530000002</v>
      </c>
    </row>
    <row r="172" spans="1:4" ht="14.5" x14ac:dyDescent="0.35">
      <c r="A172" s="383" t="s">
        <v>862</v>
      </c>
      <c r="B172" s="378">
        <v>4.651E-5</v>
      </c>
      <c r="C172" s="378">
        <v>28.830893570000001</v>
      </c>
      <c r="D172" s="274">
        <f>Table4124[[#This Row],[Column2]]-Table4124[[#This Row],[Column3]]</f>
        <v>-28.83084706</v>
      </c>
    </row>
    <row r="173" spans="1:4" ht="14.5" x14ac:dyDescent="0.35">
      <c r="A173" s="383" t="s">
        <v>863</v>
      </c>
      <c r="B173" s="378">
        <v>1.1102236699999999</v>
      </c>
      <c r="C173" s="378">
        <v>30.4856023</v>
      </c>
      <c r="D173" s="274">
        <f>Table4124[[#This Row],[Column2]]-Table4124[[#This Row],[Column3]]</f>
        <v>-29.37537863</v>
      </c>
    </row>
    <row r="174" spans="1:4" ht="14.5" x14ac:dyDescent="0.35">
      <c r="A174" s="383" t="s">
        <v>864</v>
      </c>
      <c r="B174" s="378">
        <v>1.0623286000000001</v>
      </c>
      <c r="C174" s="378">
        <v>31.985640170000003</v>
      </c>
      <c r="D174" s="274">
        <f>Table4124[[#This Row],[Column2]]-Table4124[[#This Row],[Column3]]</f>
        <v>-30.923311570000003</v>
      </c>
    </row>
    <row r="175" spans="1:4" ht="14.5" x14ac:dyDescent="0.35">
      <c r="A175" s="383" t="s">
        <v>865</v>
      </c>
      <c r="B175" s="378">
        <v>0.19177923999999999</v>
      </c>
      <c r="C175" s="378">
        <v>31.74824593</v>
      </c>
      <c r="D175" s="274">
        <f>Table4124[[#This Row],[Column2]]-Table4124[[#This Row],[Column3]]</f>
        <v>-31.556466690000001</v>
      </c>
    </row>
    <row r="176" spans="1:4" ht="14.5" x14ac:dyDescent="0.35">
      <c r="A176" s="383" t="s">
        <v>866</v>
      </c>
      <c r="B176" s="378">
        <v>0.59699132999999993</v>
      </c>
      <c r="C176" s="378">
        <v>32.305580650000103</v>
      </c>
      <c r="D176" s="274">
        <f>Table4124[[#This Row],[Column2]]-Table4124[[#This Row],[Column3]]</f>
        <v>-31.708589320000101</v>
      </c>
    </row>
    <row r="177" spans="1:4" ht="14.5" x14ac:dyDescent="0.35">
      <c r="A177" s="383" t="s">
        <v>867</v>
      </c>
      <c r="B177" s="378">
        <v>0.46969369999999999</v>
      </c>
      <c r="C177" s="378">
        <v>32.396036850000002</v>
      </c>
      <c r="D177" s="274">
        <f>Table4124[[#This Row],[Column2]]-Table4124[[#This Row],[Column3]]</f>
        <v>-31.926343150000001</v>
      </c>
    </row>
    <row r="178" spans="1:4" ht="14.5" x14ac:dyDescent="0.35">
      <c r="A178" s="383" t="s">
        <v>868</v>
      </c>
      <c r="B178" s="378">
        <v>0.97784165000000001</v>
      </c>
      <c r="C178" s="378">
        <v>33.771773670000002</v>
      </c>
      <c r="D178" s="274">
        <f>Table4124[[#This Row],[Column2]]-Table4124[[#This Row],[Column3]]</f>
        <v>-32.79393202</v>
      </c>
    </row>
    <row r="179" spans="1:4" ht="14.5" x14ac:dyDescent="0.35">
      <c r="A179" s="383" t="s">
        <v>869</v>
      </c>
      <c r="B179" s="378">
        <v>0</v>
      </c>
      <c r="C179" s="378">
        <v>32.796943779999999</v>
      </c>
      <c r="D179" s="274">
        <f>Table4124[[#This Row],[Column2]]-Table4124[[#This Row],[Column3]]</f>
        <v>-32.796943779999999</v>
      </c>
    </row>
    <row r="180" spans="1:4" ht="14.5" x14ac:dyDescent="0.35">
      <c r="A180" s="383" t="s">
        <v>870</v>
      </c>
      <c r="B180" s="378">
        <v>13.41026407</v>
      </c>
      <c r="C180" s="378">
        <v>46.387416309999999</v>
      </c>
      <c r="D180" s="274">
        <f>Table4124[[#This Row],[Column2]]-Table4124[[#This Row],[Column3]]</f>
        <v>-32.977152239999995</v>
      </c>
    </row>
    <row r="181" spans="1:4" ht="14.5" x14ac:dyDescent="0.35">
      <c r="A181" s="383" t="s">
        <v>871</v>
      </c>
      <c r="B181" s="378">
        <v>0.20420034000000001</v>
      </c>
      <c r="C181" s="378">
        <v>33.462000949999997</v>
      </c>
      <c r="D181" s="274">
        <f>Table4124[[#This Row],[Column2]]-Table4124[[#This Row],[Column3]]</f>
        <v>-33.257800609999997</v>
      </c>
    </row>
    <row r="182" spans="1:4" ht="14.5" x14ac:dyDescent="0.35">
      <c r="A182" s="383" t="s">
        <v>872</v>
      </c>
      <c r="B182" s="378">
        <v>9.8928066300000008</v>
      </c>
      <c r="C182" s="378">
        <v>43.407411840000002</v>
      </c>
      <c r="D182" s="274">
        <f>Table4124[[#This Row],[Column2]]-Table4124[[#This Row],[Column3]]</f>
        <v>-33.514605209999999</v>
      </c>
    </row>
    <row r="183" spans="1:4" ht="14.5" x14ac:dyDescent="0.35">
      <c r="A183" s="383" t="s">
        <v>873</v>
      </c>
      <c r="B183" s="378">
        <v>6.2490000000000002E-3</v>
      </c>
      <c r="C183" s="378">
        <v>34.059672210000002</v>
      </c>
      <c r="D183" s="274">
        <f>Table4124[[#This Row],[Column2]]-Table4124[[#This Row],[Column3]]</f>
        <v>-34.053423210000005</v>
      </c>
    </row>
    <row r="184" spans="1:4" ht="14.5" x14ac:dyDescent="0.35">
      <c r="A184" s="383" t="s">
        <v>874</v>
      </c>
      <c r="B184" s="378">
        <v>0.61005399999999999</v>
      </c>
      <c r="C184" s="378">
        <v>34.935367419999999</v>
      </c>
      <c r="D184" s="274">
        <f>Table4124[[#This Row],[Column2]]-Table4124[[#This Row],[Column3]]</f>
        <v>-34.325313420000001</v>
      </c>
    </row>
    <row r="185" spans="1:4" ht="14.5" x14ac:dyDescent="0.35">
      <c r="A185" s="383" t="s">
        <v>875</v>
      </c>
      <c r="B185" s="378">
        <v>0</v>
      </c>
      <c r="C185" s="378">
        <v>34.388339430000002</v>
      </c>
      <c r="D185" s="274">
        <f>Table4124[[#This Row],[Column2]]-Table4124[[#This Row],[Column3]]</f>
        <v>-34.388339430000002</v>
      </c>
    </row>
    <row r="186" spans="1:4" ht="14.5" x14ac:dyDescent="0.35">
      <c r="A186" s="383" t="s">
        <v>876</v>
      </c>
      <c r="B186" s="378">
        <v>2.7182849999999998E-2</v>
      </c>
      <c r="C186" s="378">
        <v>34.515028020000003</v>
      </c>
      <c r="D186" s="274">
        <f>Table4124[[#This Row],[Column2]]-Table4124[[#This Row],[Column3]]</f>
        <v>-34.48784517</v>
      </c>
    </row>
    <row r="187" spans="1:4" ht="14.5" x14ac:dyDescent="0.35">
      <c r="A187" s="383" t="s">
        <v>877</v>
      </c>
      <c r="B187" s="378">
        <v>1.9529000000000001E-2</v>
      </c>
      <c r="C187" s="378">
        <v>34.9544060099999</v>
      </c>
      <c r="D187" s="274">
        <f>Table4124[[#This Row],[Column2]]-Table4124[[#This Row],[Column3]]</f>
        <v>-34.934877009999902</v>
      </c>
    </row>
    <row r="188" spans="1:4" ht="14.5" x14ac:dyDescent="0.35">
      <c r="A188" s="383" t="s">
        <v>878</v>
      </c>
      <c r="B188" s="378">
        <v>0.62218618999999997</v>
      </c>
      <c r="C188" s="378">
        <v>36.025478899999996</v>
      </c>
      <c r="D188" s="274">
        <f>Table4124[[#This Row],[Column2]]-Table4124[[#This Row],[Column3]]</f>
        <v>-35.403292709999995</v>
      </c>
    </row>
    <row r="189" spans="1:4" ht="14.5" x14ac:dyDescent="0.35">
      <c r="A189" s="383" t="s">
        <v>879</v>
      </c>
      <c r="B189" s="378">
        <v>1.8574608400000001</v>
      </c>
      <c r="C189" s="378">
        <v>37.361096259999997</v>
      </c>
      <c r="D189" s="274">
        <f>Table4124[[#This Row],[Column2]]-Table4124[[#This Row],[Column3]]</f>
        <v>-35.503635419999995</v>
      </c>
    </row>
    <row r="190" spans="1:4" ht="14.5" x14ac:dyDescent="0.35">
      <c r="A190" s="383" t="s">
        <v>880</v>
      </c>
      <c r="B190" s="378">
        <v>0.32528678999999999</v>
      </c>
      <c r="C190" s="378">
        <v>36.056517090000007</v>
      </c>
      <c r="D190" s="274">
        <f>Table4124[[#This Row],[Column2]]-Table4124[[#This Row],[Column3]]</f>
        <v>-35.731230300000007</v>
      </c>
    </row>
    <row r="191" spans="1:4" ht="14.5" x14ac:dyDescent="0.35">
      <c r="A191" s="383" t="s">
        <v>881</v>
      </c>
      <c r="B191" s="378">
        <v>6.8986300999999992</v>
      </c>
      <c r="C191" s="378">
        <v>44.446443799999898</v>
      </c>
      <c r="D191" s="274">
        <f>Table4124[[#This Row],[Column2]]-Table4124[[#This Row],[Column3]]</f>
        <v>-37.547813699999899</v>
      </c>
    </row>
    <row r="192" spans="1:4" ht="14.5" x14ac:dyDescent="0.35">
      <c r="A192" s="383" t="s">
        <v>882</v>
      </c>
      <c r="B192" s="378">
        <v>9.7999999999999997E-5</v>
      </c>
      <c r="C192" s="378">
        <v>39.665254390000001</v>
      </c>
      <c r="D192" s="274">
        <f>Table4124[[#This Row],[Column2]]-Table4124[[#This Row],[Column3]]</f>
        <v>-39.66515639</v>
      </c>
    </row>
    <row r="193" spans="1:4" ht="14.5" x14ac:dyDescent="0.35">
      <c r="A193" s="383" t="s">
        <v>883</v>
      </c>
      <c r="B193" s="378">
        <v>3.0425187899999999</v>
      </c>
      <c r="C193" s="378">
        <v>45.2115431000001</v>
      </c>
      <c r="D193" s="274">
        <f>Table4124[[#This Row],[Column2]]-Table4124[[#This Row],[Column3]]</f>
        <v>-42.169024310000097</v>
      </c>
    </row>
    <row r="194" spans="1:4" ht="14.5" x14ac:dyDescent="0.35">
      <c r="A194" s="383" t="s">
        <v>884</v>
      </c>
      <c r="B194" s="378">
        <v>0.20507220000000001</v>
      </c>
      <c r="C194" s="378">
        <v>43.239198450000004</v>
      </c>
      <c r="D194" s="274">
        <f>Table4124[[#This Row],[Column2]]-Table4124[[#This Row],[Column3]]</f>
        <v>-43.034126250000007</v>
      </c>
    </row>
    <row r="195" spans="1:4" ht="14.5" x14ac:dyDescent="0.35">
      <c r="A195" s="383" t="s">
        <v>885</v>
      </c>
      <c r="B195" s="378">
        <v>1.4056095100000001</v>
      </c>
      <c r="C195" s="378">
        <v>45.564281180000094</v>
      </c>
      <c r="D195" s="274">
        <f>Table4124[[#This Row],[Column2]]-Table4124[[#This Row],[Column3]]</f>
        <v>-44.158671670000096</v>
      </c>
    </row>
    <row r="196" spans="1:4" ht="14.5" x14ac:dyDescent="0.35">
      <c r="A196" s="383" t="s">
        <v>886</v>
      </c>
      <c r="B196" s="378">
        <v>6.7307663899999994</v>
      </c>
      <c r="C196" s="378">
        <v>52.871693819999997</v>
      </c>
      <c r="D196" s="274">
        <f>Table4124[[#This Row],[Column2]]-Table4124[[#This Row],[Column3]]</f>
        <v>-46.140927429999998</v>
      </c>
    </row>
    <row r="197" spans="1:4" ht="14.5" x14ac:dyDescent="0.35">
      <c r="A197" s="383" t="s">
        <v>887</v>
      </c>
      <c r="B197" s="378">
        <v>31.221137149999997</v>
      </c>
      <c r="C197" s="378">
        <v>77.381881680000092</v>
      </c>
      <c r="D197" s="274">
        <f>Table4124[[#This Row],[Column2]]-Table4124[[#This Row],[Column3]]</f>
        <v>-46.160744530000095</v>
      </c>
    </row>
    <row r="198" spans="1:4" ht="14.5" x14ac:dyDescent="0.35">
      <c r="A198" s="383" t="s">
        <v>888</v>
      </c>
      <c r="B198" s="378">
        <v>0.22196673</v>
      </c>
      <c r="C198" s="378">
        <v>46.697226860000001</v>
      </c>
      <c r="D198" s="274">
        <f>Table4124[[#This Row],[Column2]]-Table4124[[#This Row],[Column3]]</f>
        <v>-46.475260130000002</v>
      </c>
    </row>
    <row r="199" spans="1:4" ht="14.5" x14ac:dyDescent="0.35">
      <c r="A199" s="383" t="s">
        <v>889</v>
      </c>
      <c r="B199" s="378">
        <v>1.5503357499999999</v>
      </c>
      <c r="C199" s="378">
        <v>48.585748979999998</v>
      </c>
      <c r="D199" s="274">
        <f>Table4124[[#This Row],[Column2]]-Table4124[[#This Row],[Column3]]</f>
        <v>-47.035413229999996</v>
      </c>
    </row>
    <row r="200" spans="1:4" ht="14.5" x14ac:dyDescent="0.35">
      <c r="A200" s="383" t="s">
        <v>890</v>
      </c>
      <c r="B200" s="378">
        <v>0.69742311999999995</v>
      </c>
      <c r="C200" s="378">
        <v>47.798641490000001</v>
      </c>
      <c r="D200" s="274">
        <f>Table4124[[#This Row],[Column2]]-Table4124[[#This Row],[Column3]]</f>
        <v>-47.101218369999998</v>
      </c>
    </row>
    <row r="201" spans="1:4" ht="14.5" x14ac:dyDescent="0.35">
      <c r="A201" s="383" t="s">
        <v>891</v>
      </c>
      <c r="B201" s="378">
        <v>2.3809387900000001</v>
      </c>
      <c r="C201" s="378">
        <v>51.538809050000303</v>
      </c>
      <c r="D201" s="274">
        <f>Table4124[[#This Row],[Column2]]-Table4124[[#This Row],[Column3]]</f>
        <v>-49.157870260000301</v>
      </c>
    </row>
    <row r="202" spans="1:4" ht="14.5" x14ac:dyDescent="0.35">
      <c r="A202" s="383" t="s">
        <v>892</v>
      </c>
      <c r="B202" s="378">
        <v>9.7276403200000008</v>
      </c>
      <c r="C202" s="378">
        <v>60.043013170000002</v>
      </c>
      <c r="D202" s="274">
        <f>Table4124[[#This Row],[Column2]]-Table4124[[#This Row],[Column3]]</f>
        <v>-50.315372850000003</v>
      </c>
    </row>
    <row r="203" spans="1:4" ht="14.5" x14ac:dyDescent="0.35">
      <c r="A203" s="383" t="s">
        <v>893</v>
      </c>
      <c r="B203" s="378">
        <v>1.20976744</v>
      </c>
      <c r="C203" s="378">
        <v>51.912807280000003</v>
      </c>
      <c r="D203" s="274">
        <f>Table4124[[#This Row],[Column2]]-Table4124[[#This Row],[Column3]]</f>
        <v>-50.703039840000002</v>
      </c>
    </row>
    <row r="204" spans="1:4" ht="14.5" x14ac:dyDescent="0.35">
      <c r="A204" s="383" t="s">
        <v>894</v>
      </c>
      <c r="B204" s="378">
        <v>8.0186092099999993</v>
      </c>
      <c r="C204" s="378">
        <v>59.038113240000001</v>
      </c>
      <c r="D204" s="274">
        <f>Table4124[[#This Row],[Column2]]-Table4124[[#This Row],[Column3]]</f>
        <v>-51.01950403</v>
      </c>
    </row>
    <row r="205" spans="1:4" ht="14.5" x14ac:dyDescent="0.35">
      <c r="A205" s="383" t="s">
        <v>895</v>
      </c>
      <c r="B205" s="378">
        <v>5.2652320000000002E-2</v>
      </c>
      <c r="C205" s="378">
        <v>54.072324130000005</v>
      </c>
      <c r="D205" s="274">
        <f>Table4124[[#This Row],[Column2]]-Table4124[[#This Row],[Column3]]</f>
        <v>-54.019671810000006</v>
      </c>
    </row>
    <row r="206" spans="1:4" ht="14.5" x14ac:dyDescent="0.35">
      <c r="A206" s="383" t="s">
        <v>896</v>
      </c>
      <c r="B206" s="378">
        <v>2.7534268100000001</v>
      </c>
      <c r="C206" s="378">
        <v>58.596258990000003</v>
      </c>
      <c r="D206" s="274">
        <f>Table4124[[#This Row],[Column2]]-Table4124[[#This Row],[Column3]]</f>
        <v>-55.842832180000002</v>
      </c>
    </row>
    <row r="207" spans="1:4" ht="14.5" x14ac:dyDescent="0.35">
      <c r="A207" s="383" t="s">
        <v>897</v>
      </c>
      <c r="B207" s="378">
        <v>0</v>
      </c>
      <c r="C207" s="378">
        <v>56.070501100000001</v>
      </c>
      <c r="D207" s="274">
        <f>Table4124[[#This Row],[Column2]]-Table4124[[#This Row],[Column3]]</f>
        <v>-56.070501100000001</v>
      </c>
    </row>
    <row r="208" spans="1:4" ht="14.5" x14ac:dyDescent="0.35">
      <c r="A208" s="383" t="s">
        <v>898</v>
      </c>
      <c r="B208" s="378">
        <v>1.2282399199999998</v>
      </c>
      <c r="C208" s="378">
        <v>57.972918129999897</v>
      </c>
      <c r="D208" s="274">
        <f>Table4124[[#This Row],[Column2]]-Table4124[[#This Row],[Column3]]</f>
        <v>-56.744678209999897</v>
      </c>
    </row>
    <row r="209" spans="1:4" ht="14.5" x14ac:dyDescent="0.35">
      <c r="A209" s="383" t="s">
        <v>899</v>
      </c>
      <c r="B209" s="378">
        <v>1.6311349999999999E-2</v>
      </c>
      <c r="C209" s="378">
        <v>57.06451483</v>
      </c>
      <c r="D209" s="274">
        <f>Table4124[[#This Row],[Column2]]-Table4124[[#This Row],[Column3]]</f>
        <v>-57.048203479999998</v>
      </c>
    </row>
    <row r="210" spans="1:4" ht="14.5" x14ac:dyDescent="0.35">
      <c r="A210" s="383" t="s">
        <v>900</v>
      </c>
      <c r="B210" s="378">
        <v>4.5768000000000003E-2</v>
      </c>
      <c r="C210" s="378">
        <v>58.013314700000002</v>
      </c>
      <c r="D210" s="274">
        <f>Table4124[[#This Row],[Column2]]-Table4124[[#This Row],[Column3]]</f>
        <v>-57.9675467</v>
      </c>
    </row>
    <row r="211" spans="1:4" ht="14.5" x14ac:dyDescent="0.35">
      <c r="A211" s="383" t="s">
        <v>901</v>
      </c>
      <c r="B211" s="378">
        <v>5.3086279200000002</v>
      </c>
      <c r="C211" s="378">
        <v>63.373273910000101</v>
      </c>
      <c r="D211" s="274">
        <f>Table4124[[#This Row],[Column2]]-Table4124[[#This Row],[Column3]]</f>
        <v>-58.064645990000102</v>
      </c>
    </row>
    <row r="212" spans="1:4" ht="14.5" x14ac:dyDescent="0.35">
      <c r="A212" s="383" t="s">
        <v>902</v>
      </c>
      <c r="B212" s="378">
        <v>8.3340963800000001</v>
      </c>
      <c r="C212" s="378">
        <v>69.659302860000111</v>
      </c>
      <c r="D212" s="274">
        <f>Table4124[[#This Row],[Column2]]-Table4124[[#This Row],[Column3]]</f>
        <v>-61.325206480000112</v>
      </c>
    </row>
    <row r="213" spans="1:4" ht="14.5" x14ac:dyDescent="0.35">
      <c r="A213" s="383" t="s">
        <v>903</v>
      </c>
      <c r="B213" s="378">
        <v>0.59870535999999996</v>
      </c>
      <c r="C213" s="378">
        <v>62.862349560000006</v>
      </c>
      <c r="D213" s="274">
        <f>Table4124[[#This Row],[Column2]]-Table4124[[#This Row],[Column3]]</f>
        <v>-62.263644200000009</v>
      </c>
    </row>
    <row r="214" spans="1:4" ht="14.5" x14ac:dyDescent="0.35">
      <c r="A214" s="383" t="s">
        <v>904</v>
      </c>
      <c r="B214" s="378">
        <v>4.8314216999999999</v>
      </c>
      <c r="C214" s="378">
        <v>72.141273669999791</v>
      </c>
      <c r="D214" s="274">
        <f>Table4124[[#This Row],[Column2]]-Table4124[[#This Row],[Column3]]</f>
        <v>-67.309851969999784</v>
      </c>
    </row>
    <row r="215" spans="1:4" ht="14.5" x14ac:dyDescent="0.35">
      <c r="A215" s="383" t="s">
        <v>905</v>
      </c>
      <c r="B215" s="378">
        <v>6.4966039999999996</v>
      </c>
      <c r="C215" s="378">
        <v>78.142550760000006</v>
      </c>
      <c r="D215" s="274">
        <f>Table4124[[#This Row],[Column2]]-Table4124[[#This Row],[Column3]]</f>
        <v>-71.645946760000001</v>
      </c>
    </row>
    <row r="216" spans="1:4" ht="14.5" x14ac:dyDescent="0.35">
      <c r="A216" s="383" t="s">
        <v>906</v>
      </c>
      <c r="B216" s="378">
        <v>0.56434081000000003</v>
      </c>
      <c r="C216" s="378">
        <v>75.646003009999902</v>
      </c>
      <c r="D216" s="274">
        <f>Table4124[[#This Row],[Column2]]-Table4124[[#This Row],[Column3]]</f>
        <v>-75.081662199999897</v>
      </c>
    </row>
    <row r="217" spans="1:4" ht="14.5" x14ac:dyDescent="0.35">
      <c r="A217" s="383" t="s">
        <v>907</v>
      </c>
      <c r="B217" s="378">
        <v>72.88085851999999</v>
      </c>
      <c r="C217" s="378">
        <v>148.63073219999998</v>
      </c>
      <c r="D217" s="274">
        <f>Table4124[[#This Row],[Column2]]-Table4124[[#This Row],[Column3]]</f>
        <v>-75.749873679999993</v>
      </c>
    </row>
    <row r="218" spans="1:4" ht="14.5" x14ac:dyDescent="0.35">
      <c r="A218" s="383" t="s">
        <v>908</v>
      </c>
      <c r="B218" s="378">
        <v>95.184127000000004</v>
      </c>
      <c r="C218" s="378">
        <v>171.41440628999999</v>
      </c>
      <c r="D218" s="274">
        <f>Table4124[[#This Row],[Column2]]-Table4124[[#This Row],[Column3]]</f>
        <v>-76.230279289999984</v>
      </c>
    </row>
    <row r="219" spans="1:4" ht="14.5" x14ac:dyDescent="0.35">
      <c r="A219" s="383" t="s">
        <v>909</v>
      </c>
      <c r="B219" s="378">
        <v>4.2869839000000001</v>
      </c>
      <c r="C219" s="378">
        <v>81.567734880000103</v>
      </c>
      <c r="D219" s="274">
        <f>Table4124[[#This Row],[Column2]]-Table4124[[#This Row],[Column3]]</f>
        <v>-77.280750980000107</v>
      </c>
    </row>
    <row r="220" spans="1:4" ht="14.5" x14ac:dyDescent="0.35">
      <c r="A220" s="383" t="s">
        <v>910</v>
      </c>
      <c r="B220" s="378">
        <v>133.13827271</v>
      </c>
      <c r="C220" s="378">
        <v>210.82787261999999</v>
      </c>
      <c r="D220" s="274">
        <f>Table4124[[#This Row],[Column2]]-Table4124[[#This Row],[Column3]]</f>
        <v>-77.689599909999998</v>
      </c>
    </row>
    <row r="221" spans="1:4" ht="14.5" x14ac:dyDescent="0.35">
      <c r="A221" s="383" t="s">
        <v>911</v>
      </c>
      <c r="B221" s="378">
        <v>32.833004160000002</v>
      </c>
      <c r="C221" s="378">
        <v>113.11070120999999</v>
      </c>
      <c r="D221" s="274">
        <f>Table4124[[#This Row],[Column2]]-Table4124[[#This Row],[Column3]]</f>
        <v>-80.277697049999986</v>
      </c>
    </row>
    <row r="222" spans="1:4" ht="14.5" x14ac:dyDescent="0.35">
      <c r="A222" s="383" t="s">
        <v>912</v>
      </c>
      <c r="B222" s="378">
        <v>0.74456009000000001</v>
      </c>
      <c r="C222" s="378">
        <v>82.103666409999903</v>
      </c>
      <c r="D222" s="274">
        <f>Table4124[[#This Row],[Column2]]-Table4124[[#This Row],[Column3]]</f>
        <v>-81.35910631999991</v>
      </c>
    </row>
    <row r="223" spans="1:4" ht="14.5" x14ac:dyDescent="0.35">
      <c r="A223" s="383" t="s">
        <v>913</v>
      </c>
      <c r="B223" s="378">
        <v>9.9576100000000004E-3</v>
      </c>
      <c r="C223" s="378">
        <v>86.144919360000003</v>
      </c>
      <c r="D223" s="274">
        <f>Table4124[[#This Row],[Column2]]-Table4124[[#This Row],[Column3]]</f>
        <v>-86.134961750000002</v>
      </c>
    </row>
    <row r="224" spans="1:4" ht="14.5" x14ac:dyDescent="0.35">
      <c r="A224" s="383" t="s">
        <v>914</v>
      </c>
      <c r="B224" s="378">
        <v>4.2781107999999994</v>
      </c>
      <c r="C224" s="378">
        <v>91.01662408</v>
      </c>
      <c r="D224" s="274">
        <f>Table4124[[#This Row],[Column2]]-Table4124[[#This Row],[Column3]]</f>
        <v>-86.738513280000006</v>
      </c>
    </row>
    <row r="225" spans="1:4" ht="14.5" x14ac:dyDescent="0.35">
      <c r="A225" s="383" t="s">
        <v>915</v>
      </c>
      <c r="B225" s="378">
        <v>14.269719050000001</v>
      </c>
      <c r="C225" s="378">
        <v>101.68696285999999</v>
      </c>
      <c r="D225" s="274">
        <f>Table4124[[#This Row],[Column2]]-Table4124[[#This Row],[Column3]]</f>
        <v>-87.417243809999988</v>
      </c>
    </row>
    <row r="226" spans="1:4" ht="14.5" x14ac:dyDescent="0.35">
      <c r="A226" s="383" t="s">
        <v>916</v>
      </c>
      <c r="B226" s="378">
        <v>4.1434652000000005</v>
      </c>
      <c r="C226" s="378">
        <v>92.5963706900001</v>
      </c>
      <c r="D226" s="274">
        <f>Table4124[[#This Row],[Column2]]-Table4124[[#This Row],[Column3]]</f>
        <v>-88.452905490000106</v>
      </c>
    </row>
    <row r="227" spans="1:4" ht="14.5" x14ac:dyDescent="0.35">
      <c r="A227" s="383" t="s">
        <v>917</v>
      </c>
      <c r="B227" s="378">
        <v>0.52913093</v>
      </c>
      <c r="C227" s="378">
        <v>91.165776049999991</v>
      </c>
      <c r="D227" s="274">
        <f>Table4124[[#This Row],[Column2]]-Table4124[[#This Row],[Column3]]</f>
        <v>-90.636645119999997</v>
      </c>
    </row>
    <row r="228" spans="1:4" ht="14.5" x14ac:dyDescent="0.35">
      <c r="A228" s="383" t="s">
        <v>918</v>
      </c>
      <c r="B228" s="378">
        <v>7.28101091</v>
      </c>
      <c r="C228" s="378">
        <v>98.930803609999998</v>
      </c>
      <c r="D228" s="274">
        <f>Table4124[[#This Row],[Column2]]-Table4124[[#This Row],[Column3]]</f>
        <v>-91.649792699999992</v>
      </c>
    </row>
    <row r="229" spans="1:4" ht="14.5" x14ac:dyDescent="0.35">
      <c r="A229" s="383" t="s">
        <v>919</v>
      </c>
      <c r="B229" s="378">
        <v>2.6620268500000002</v>
      </c>
      <c r="C229" s="378">
        <v>95.113412259999905</v>
      </c>
      <c r="D229" s="274">
        <f>Table4124[[#This Row],[Column2]]-Table4124[[#This Row],[Column3]]</f>
        <v>-92.451385409999901</v>
      </c>
    </row>
    <row r="230" spans="1:4" ht="14.5" x14ac:dyDescent="0.35">
      <c r="A230" s="383" t="s">
        <v>920</v>
      </c>
      <c r="B230" s="378">
        <v>35.967316390000001</v>
      </c>
      <c r="C230" s="378">
        <v>129.41027854000001</v>
      </c>
      <c r="D230" s="274">
        <f>Table4124[[#This Row],[Column2]]-Table4124[[#This Row],[Column3]]</f>
        <v>-93.44296215</v>
      </c>
    </row>
    <row r="231" spans="1:4" ht="14.5" x14ac:dyDescent="0.35">
      <c r="A231" s="383" t="s">
        <v>921</v>
      </c>
      <c r="B231" s="378">
        <v>1.9637841299999999</v>
      </c>
      <c r="C231" s="378">
        <v>95.824037419999797</v>
      </c>
      <c r="D231" s="274">
        <f>Table4124[[#This Row],[Column2]]-Table4124[[#This Row],[Column3]]</f>
        <v>-93.860253289999804</v>
      </c>
    </row>
    <row r="232" spans="1:4" ht="14.5" x14ac:dyDescent="0.35">
      <c r="A232" s="383" t="s">
        <v>922</v>
      </c>
      <c r="B232" s="378">
        <v>29.2083774</v>
      </c>
      <c r="C232" s="378">
        <v>124.23502646</v>
      </c>
      <c r="D232" s="274">
        <f>Table4124[[#This Row],[Column2]]-Table4124[[#This Row],[Column3]]</f>
        <v>-95.026649059999997</v>
      </c>
    </row>
    <row r="233" spans="1:4" ht="14.5" x14ac:dyDescent="0.35">
      <c r="A233" s="383" t="s">
        <v>923</v>
      </c>
      <c r="B233" s="378">
        <v>3.7269694800000002</v>
      </c>
      <c r="C233" s="378">
        <v>101.11409918000001</v>
      </c>
      <c r="D233" s="274">
        <f>Table4124[[#This Row],[Column2]]-Table4124[[#This Row],[Column3]]</f>
        <v>-97.387129700000017</v>
      </c>
    </row>
    <row r="234" spans="1:4" ht="14.5" x14ac:dyDescent="0.35">
      <c r="A234" s="383" t="s">
        <v>924</v>
      </c>
      <c r="B234" s="378">
        <v>8.22033272</v>
      </c>
      <c r="C234" s="378">
        <v>110.01997084999999</v>
      </c>
      <c r="D234" s="274">
        <f>Table4124[[#This Row],[Column2]]-Table4124[[#This Row],[Column3]]</f>
        <v>-101.79963812999999</v>
      </c>
    </row>
    <row r="235" spans="1:4" ht="14.5" x14ac:dyDescent="0.35">
      <c r="A235" s="383" t="s">
        <v>925</v>
      </c>
      <c r="B235" s="378">
        <v>3.32852009</v>
      </c>
      <c r="C235" s="378">
        <v>108.43712125</v>
      </c>
      <c r="D235" s="274">
        <f>Table4124[[#This Row],[Column2]]-Table4124[[#This Row],[Column3]]</f>
        <v>-105.10860116000001</v>
      </c>
    </row>
    <row r="236" spans="1:4" ht="14.5" x14ac:dyDescent="0.35">
      <c r="A236" s="383" t="s">
        <v>926</v>
      </c>
      <c r="B236" s="378">
        <v>2.5347993399999997</v>
      </c>
      <c r="C236" s="378">
        <v>111.44526166</v>
      </c>
      <c r="D236" s="274">
        <f>Table4124[[#This Row],[Column2]]-Table4124[[#This Row],[Column3]]</f>
        <v>-108.91046231999999</v>
      </c>
    </row>
    <row r="237" spans="1:4" ht="14.5" x14ac:dyDescent="0.35">
      <c r="A237" s="383" t="s">
        <v>927</v>
      </c>
      <c r="B237" s="378">
        <v>24.972823440000003</v>
      </c>
      <c r="C237" s="378">
        <v>135.80660526000099</v>
      </c>
      <c r="D237" s="274">
        <f>Table4124[[#This Row],[Column2]]-Table4124[[#This Row],[Column3]]</f>
        <v>-110.83378182000099</v>
      </c>
    </row>
    <row r="238" spans="1:4" ht="14.5" x14ac:dyDescent="0.35">
      <c r="A238" s="383" t="s">
        <v>928</v>
      </c>
      <c r="B238" s="378">
        <v>34.510351239999999</v>
      </c>
      <c r="C238" s="378">
        <v>149.14610256</v>
      </c>
      <c r="D238" s="274">
        <f>Table4124[[#This Row],[Column2]]-Table4124[[#This Row],[Column3]]</f>
        <v>-114.63575132</v>
      </c>
    </row>
    <row r="239" spans="1:4" ht="14.5" x14ac:dyDescent="0.35">
      <c r="A239" s="383" t="s">
        <v>929</v>
      </c>
      <c r="B239" s="378">
        <v>0.32223204999999999</v>
      </c>
      <c r="C239" s="378">
        <v>124.00847233</v>
      </c>
      <c r="D239" s="274">
        <f>Table4124[[#This Row],[Column2]]-Table4124[[#This Row],[Column3]]</f>
        <v>-123.68624028000001</v>
      </c>
    </row>
    <row r="240" spans="1:4" ht="14.5" x14ac:dyDescent="0.35">
      <c r="A240" s="383" t="s">
        <v>930</v>
      </c>
      <c r="B240" s="378">
        <v>14.6671154</v>
      </c>
      <c r="C240" s="378">
        <v>152.2171453</v>
      </c>
      <c r="D240" s="274">
        <f>Table4124[[#This Row],[Column2]]-Table4124[[#This Row],[Column3]]</f>
        <v>-137.5500299</v>
      </c>
    </row>
    <row r="241" spans="1:4" ht="14.5" x14ac:dyDescent="0.35">
      <c r="A241" s="383" t="s">
        <v>931</v>
      </c>
      <c r="B241" s="378">
        <v>80.26261796</v>
      </c>
      <c r="C241" s="378">
        <v>228.00834962000002</v>
      </c>
      <c r="D241" s="274">
        <f>Table4124[[#This Row],[Column2]]-Table4124[[#This Row],[Column3]]</f>
        <v>-147.74573166000002</v>
      </c>
    </row>
    <row r="242" spans="1:4" ht="14.5" x14ac:dyDescent="0.35">
      <c r="A242" s="383" t="s">
        <v>932</v>
      </c>
      <c r="B242" s="378">
        <v>6.5620712000000001</v>
      </c>
      <c r="C242" s="378">
        <v>155.57012581999999</v>
      </c>
      <c r="D242" s="274">
        <f>Table4124[[#This Row],[Column2]]-Table4124[[#This Row],[Column3]]</f>
        <v>-149.00805462</v>
      </c>
    </row>
    <row r="243" spans="1:4" ht="14.5" x14ac:dyDescent="0.35">
      <c r="A243" s="383" t="s">
        <v>933</v>
      </c>
      <c r="B243" s="378">
        <v>20.538507249999999</v>
      </c>
      <c r="C243" s="378">
        <v>173.35293777999999</v>
      </c>
      <c r="D243" s="274">
        <f>Table4124[[#This Row],[Column2]]-Table4124[[#This Row],[Column3]]</f>
        <v>-152.81443052999998</v>
      </c>
    </row>
    <row r="244" spans="1:4" ht="14.5" x14ac:dyDescent="0.35">
      <c r="A244" s="383" t="s">
        <v>934</v>
      </c>
      <c r="B244" s="378">
        <v>65.075749149999993</v>
      </c>
      <c r="C244" s="378">
        <v>233.87362818000099</v>
      </c>
      <c r="D244" s="274">
        <f>Table4124[[#This Row],[Column2]]-Table4124[[#This Row],[Column3]]</f>
        <v>-168.79787903000101</v>
      </c>
    </row>
    <row r="245" spans="1:4" ht="14.5" x14ac:dyDescent="0.35">
      <c r="A245" s="383" t="s">
        <v>935</v>
      </c>
      <c r="B245" s="378">
        <v>5.6985220999999999</v>
      </c>
      <c r="C245" s="378">
        <v>182.97722593</v>
      </c>
      <c r="D245" s="274">
        <f>Table4124[[#This Row],[Column2]]-Table4124[[#This Row],[Column3]]</f>
        <v>-177.27870383000001</v>
      </c>
    </row>
    <row r="246" spans="1:4" ht="14.5" x14ac:dyDescent="0.35">
      <c r="A246" s="383" t="s">
        <v>936</v>
      </c>
      <c r="B246" s="378">
        <v>3.0130977000000003</v>
      </c>
      <c r="C246" s="378">
        <v>186.42101511000101</v>
      </c>
      <c r="D246" s="274">
        <f>Table4124[[#This Row],[Column2]]-Table4124[[#This Row],[Column3]]</f>
        <v>-183.40791741000101</v>
      </c>
    </row>
    <row r="247" spans="1:4" ht="14.5" x14ac:dyDescent="0.35">
      <c r="A247" s="383" t="s">
        <v>937</v>
      </c>
      <c r="B247" s="378">
        <v>1.6360832299999999</v>
      </c>
      <c r="C247" s="378">
        <v>195.11390206000002</v>
      </c>
      <c r="D247" s="274">
        <f>Table4124[[#This Row],[Column2]]-Table4124[[#This Row],[Column3]]</f>
        <v>-193.47781883000002</v>
      </c>
    </row>
    <row r="248" spans="1:4" ht="14.5" x14ac:dyDescent="0.35">
      <c r="A248" s="383" t="s">
        <v>938</v>
      </c>
      <c r="B248" s="378">
        <v>3.7877795399999998</v>
      </c>
      <c r="C248" s="378">
        <v>240.72179149000002</v>
      </c>
      <c r="D248" s="274">
        <f>Table4124[[#This Row],[Column2]]-Table4124[[#This Row],[Column3]]</f>
        <v>-236.93401195000001</v>
      </c>
    </row>
    <row r="249" spans="1:4" ht="14.5" x14ac:dyDescent="0.35">
      <c r="A249" s="383" t="s">
        <v>939</v>
      </c>
      <c r="B249" s="378">
        <v>34.191163680000003</v>
      </c>
      <c r="C249" s="378">
        <v>272.42000952000001</v>
      </c>
      <c r="D249" s="274">
        <f>Table4124[[#This Row],[Column2]]-Table4124[[#This Row],[Column3]]</f>
        <v>-238.22884584000002</v>
      </c>
    </row>
    <row r="250" spans="1:4" ht="14.5" x14ac:dyDescent="0.35">
      <c r="A250" s="383" t="s">
        <v>940</v>
      </c>
      <c r="B250" s="378">
        <v>1.51670946</v>
      </c>
      <c r="C250" s="378">
        <v>271.24428879999999</v>
      </c>
      <c r="D250" s="274">
        <f>Table4124[[#This Row],[Column2]]-Table4124[[#This Row],[Column3]]</f>
        <v>-269.72757933999998</v>
      </c>
    </row>
    <row r="251" spans="1:4" s="3" customFormat="1" ht="14.5" x14ac:dyDescent="0.35">
      <c r="A251" s="383" t="s">
        <v>941</v>
      </c>
      <c r="B251" s="378">
        <v>25.201480069999999</v>
      </c>
      <c r="C251" s="378">
        <v>358.50502617000001</v>
      </c>
      <c r="D251" s="274">
        <f>Table4124[[#This Row],[Column2]]-Table4124[[#This Row],[Column3]]</f>
        <v>-333.30354610000001</v>
      </c>
    </row>
    <row r="252" spans="1:4" ht="14.5" x14ac:dyDescent="0.35">
      <c r="A252" s="383" t="s">
        <v>942</v>
      </c>
      <c r="B252" s="378">
        <v>75.257447220000003</v>
      </c>
      <c r="C252" s="378">
        <v>425.57578132999998</v>
      </c>
      <c r="D252" s="274">
        <f>Table4124[[#This Row],[Column2]]-Table4124[[#This Row],[Column3]]</f>
        <v>-350.31833410999997</v>
      </c>
    </row>
    <row r="253" spans="1:4" ht="14.5" x14ac:dyDescent="0.35">
      <c r="A253" s="383" t="s">
        <v>943</v>
      </c>
      <c r="B253" s="378">
        <v>0.37164018999999998</v>
      </c>
      <c r="C253" s="378">
        <v>366.85904289000001</v>
      </c>
      <c r="D253" s="274">
        <f>Table4124[[#This Row],[Column2]]-Table4124[[#This Row],[Column3]]</f>
        <v>-366.48740270000002</v>
      </c>
    </row>
    <row r="254" spans="1:4" ht="14.5" x14ac:dyDescent="0.35">
      <c r="A254" s="383" t="s">
        <v>944</v>
      </c>
      <c r="B254" s="378">
        <v>42.860909720000002</v>
      </c>
      <c r="C254" s="378">
        <v>536.63893376999999</v>
      </c>
      <c r="D254" s="274">
        <f>Table4124[[#This Row],[Column2]]-Table4124[[#This Row],[Column3]]</f>
        <v>-493.77802405</v>
      </c>
    </row>
    <row r="255" spans="1:4" ht="14.5" x14ac:dyDescent="0.35">
      <c r="A255" s="384" t="s">
        <v>945</v>
      </c>
      <c r="B255" s="380">
        <v>364.45066056999997</v>
      </c>
      <c r="C255" s="380">
        <v>1700.4598041700001</v>
      </c>
      <c r="D255" s="274">
        <f>Table4124[[#This Row],[Column2]]-Table4124[[#This Row],[Column3]]</f>
        <v>-1336.0091436000002</v>
      </c>
    </row>
    <row r="256" spans="1:4" ht="14.5" x14ac:dyDescent="0.35">
      <c r="A256" s="182" t="s">
        <v>510</v>
      </c>
      <c r="B256" s="423">
        <f>SUM(B3:B255)</f>
        <v>12563.349443150009</v>
      </c>
      <c r="C256" s="423">
        <f>SUM(C3:C255)</f>
        <v>12621.742104100005</v>
      </c>
      <c r="D256" s="236">
        <f>B256-C256</f>
        <v>-58.392660949995843</v>
      </c>
    </row>
  </sheetData>
  <sortState xmlns:xlrd2="http://schemas.microsoft.com/office/spreadsheetml/2017/richdata2" ref="A3:D251">
    <sortCondition ref="D3:D251"/>
  </sortState>
  <hyperlinks>
    <hyperlink ref="F1" location="'Table of Content'!A1" display="Table of Content" xr:uid="{B61D6DD7-7FC2-4C46-A370-65D63C058A84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R134"/>
  <sheetViews>
    <sheetView zoomScaleNormal="100" workbookViewId="0">
      <selection activeCell="A34" sqref="A1:A1048576"/>
    </sheetView>
  </sheetViews>
  <sheetFormatPr defaultColWidth="9.1796875" defaultRowHeight="12.5" x14ac:dyDescent="0.25"/>
  <cols>
    <col min="1" max="1" width="23" style="64" customWidth="1"/>
    <col min="2" max="2" width="13.26953125" style="64" bestFit="1" customWidth="1"/>
    <col min="3" max="3" width="11.6328125" style="153" customWidth="1"/>
    <col min="4" max="4" width="14.90625" style="64" bestFit="1" customWidth="1"/>
    <col min="5" max="5" width="11.6328125" style="153" customWidth="1"/>
    <col min="6" max="6" width="13.1796875" style="64" customWidth="1"/>
    <col min="7" max="7" width="11.6328125" style="153" customWidth="1"/>
    <col min="8" max="8" width="12.81640625" style="153" bestFit="1" customWidth="1"/>
    <col min="9" max="9" width="15.36328125" style="153" bestFit="1" customWidth="1"/>
    <col min="10" max="10" width="9.1796875" style="64"/>
    <col min="11" max="11" width="11" style="64" bestFit="1" customWidth="1"/>
    <col min="12" max="12" width="11.54296875" style="64" bestFit="1" customWidth="1"/>
    <col min="13" max="16384" width="9.1796875" style="64"/>
  </cols>
  <sheetData>
    <row r="1" spans="1:18" ht="13" x14ac:dyDescent="0.3">
      <c r="A1" s="28" t="s">
        <v>511</v>
      </c>
      <c r="B1" s="28"/>
      <c r="C1" s="151"/>
      <c r="D1" s="215"/>
      <c r="K1" s="234" t="s">
        <v>304</v>
      </c>
      <c r="Q1" s="586"/>
      <c r="R1" s="586"/>
    </row>
    <row r="2" spans="1:18" ht="13" x14ac:dyDescent="0.3">
      <c r="A2" s="587" t="s">
        <v>287</v>
      </c>
      <c r="B2" s="589">
        <v>45474</v>
      </c>
      <c r="C2" s="589"/>
      <c r="D2" s="589">
        <v>45812</v>
      </c>
      <c r="E2" s="589"/>
      <c r="F2" s="589">
        <v>45839</v>
      </c>
      <c r="G2" s="589"/>
      <c r="H2" s="584" t="s">
        <v>288</v>
      </c>
      <c r="I2" s="584" t="s">
        <v>523</v>
      </c>
    </row>
    <row r="3" spans="1:18" ht="13" x14ac:dyDescent="0.3">
      <c r="A3" s="588"/>
      <c r="B3" s="424" t="s">
        <v>289</v>
      </c>
      <c r="C3" s="222" t="s">
        <v>290</v>
      </c>
      <c r="D3" s="424" t="s">
        <v>289</v>
      </c>
      <c r="E3" s="80" t="s">
        <v>290</v>
      </c>
      <c r="F3" s="424" t="s">
        <v>289</v>
      </c>
      <c r="G3" s="80" t="s">
        <v>290</v>
      </c>
      <c r="H3" s="585"/>
      <c r="I3" s="585"/>
      <c r="J3" s="216"/>
      <c r="K3" s="147"/>
    </row>
    <row r="4" spans="1:18" ht="14.5" x14ac:dyDescent="0.35">
      <c r="A4" s="375" t="s">
        <v>291</v>
      </c>
      <c r="B4" s="376">
        <v>2131.0173898000021</v>
      </c>
      <c r="C4" s="425">
        <f t="shared" ref="C4:C35" si="0">(B4/$B$134)*100</f>
        <v>21.355749872536915</v>
      </c>
      <c r="D4" s="376">
        <v>2484.3735983600063</v>
      </c>
      <c r="E4" s="425">
        <f t="shared" ref="E4:E35" si="1">(D4/$D$134)*100</f>
        <v>20.431627315805841</v>
      </c>
      <c r="F4" s="376">
        <v>2293.7555898199989</v>
      </c>
      <c r="G4" s="434">
        <f t="shared" ref="G4:G35" si="2">(F4/$F$134)*100</f>
        <v>18.257516438585096</v>
      </c>
      <c r="H4" s="366">
        <f>((F4/D4)-1)*100</f>
        <v>-7.6726788863735624</v>
      </c>
      <c r="I4" s="366">
        <f>((F4/B4)-1)*100</f>
        <v>7.6366434548556184</v>
      </c>
      <c r="K4" s="217"/>
    </row>
    <row r="5" spans="1:18" ht="14.5" x14ac:dyDescent="0.35">
      <c r="A5" s="377" t="s">
        <v>332</v>
      </c>
      <c r="B5" s="378">
        <v>2752.6199235300014</v>
      </c>
      <c r="C5" s="426">
        <f t="shared" si="0"/>
        <v>27.585069395696188</v>
      </c>
      <c r="D5" s="378">
        <v>3065.1920660500004</v>
      </c>
      <c r="E5" s="426">
        <f t="shared" si="1"/>
        <v>25.208310853987498</v>
      </c>
      <c r="F5" s="378">
        <v>1707.22523942</v>
      </c>
      <c r="G5" s="91">
        <f t="shared" si="2"/>
        <v>13.588933804200142</v>
      </c>
      <c r="H5" s="366">
        <f t="shared" ref="H5:H68" si="3">((F5/D5)-1)*100</f>
        <v>-44.30282988367388</v>
      </c>
      <c r="I5" s="366">
        <f t="shared" ref="I5:I68" si="4">((F5/B5)-1)*100</f>
        <v>-37.978170366847138</v>
      </c>
      <c r="K5" s="217"/>
    </row>
    <row r="6" spans="1:18" ht="14.5" x14ac:dyDescent="0.35">
      <c r="A6" s="377" t="s">
        <v>331</v>
      </c>
      <c r="B6" s="378">
        <v>586.14860972999998</v>
      </c>
      <c r="C6" s="426">
        <f t="shared" si="0"/>
        <v>5.8740220316568745</v>
      </c>
      <c r="D6" s="378">
        <v>1160.0576821300006</v>
      </c>
      <c r="E6" s="426">
        <f t="shared" si="1"/>
        <v>9.5403792093765158</v>
      </c>
      <c r="F6" s="378">
        <v>1350.2466451399991</v>
      </c>
      <c r="G6" s="91">
        <f t="shared" si="2"/>
        <v>10.747505283124987</v>
      </c>
      <c r="H6" s="366">
        <f t="shared" si="3"/>
        <v>16.394785012827072</v>
      </c>
      <c r="I6" s="366">
        <f t="shared" si="4"/>
        <v>130.35909711736221</v>
      </c>
      <c r="K6" s="217"/>
    </row>
    <row r="7" spans="1:18" ht="12.65" customHeight="1" x14ac:dyDescent="0.35">
      <c r="A7" s="377" t="s">
        <v>365</v>
      </c>
      <c r="B7" s="378">
        <v>52.222356360000006</v>
      </c>
      <c r="C7" s="426">
        <f t="shared" si="0"/>
        <v>0.52334044082264131</v>
      </c>
      <c r="D7" s="378">
        <v>362.37688609999998</v>
      </c>
      <c r="E7" s="426">
        <f t="shared" si="1"/>
        <v>2.9802077632546666</v>
      </c>
      <c r="F7" s="378">
        <v>1049.7810928400004</v>
      </c>
      <c r="G7" s="91">
        <f t="shared" si="2"/>
        <v>8.3559014066299042</v>
      </c>
      <c r="H7" s="366">
        <f t="shared" si="3"/>
        <v>189.69317114511196</v>
      </c>
      <c r="I7" s="366">
        <f t="shared" si="4"/>
        <v>1910.2139505219372</v>
      </c>
      <c r="K7" s="217"/>
    </row>
    <row r="8" spans="1:18" ht="14.5" x14ac:dyDescent="0.35">
      <c r="A8" s="377" t="s">
        <v>347</v>
      </c>
      <c r="B8" s="378">
        <v>93.338915560000018</v>
      </c>
      <c r="C8" s="426">
        <f t="shared" si="0"/>
        <v>0.93538539085327665</v>
      </c>
      <c r="D8" s="378">
        <v>71.812781639999997</v>
      </c>
      <c r="E8" s="426">
        <f t="shared" si="1"/>
        <v>0.59059232957087926</v>
      </c>
      <c r="F8" s="378">
        <v>975.44824780999988</v>
      </c>
      <c r="G8" s="91">
        <f t="shared" si="2"/>
        <v>7.7642371743615772</v>
      </c>
      <c r="H8" s="366">
        <f t="shared" si="3"/>
        <v>1258.3212145993123</v>
      </c>
      <c r="I8" s="366">
        <f t="shared" si="4"/>
        <v>945.06061802589011</v>
      </c>
      <c r="K8" s="218"/>
    </row>
    <row r="9" spans="1:18" ht="14.5" x14ac:dyDescent="0.35">
      <c r="A9" s="377" t="s">
        <v>342</v>
      </c>
      <c r="B9" s="378">
        <v>514.33100997999986</v>
      </c>
      <c r="C9" s="426">
        <f t="shared" si="0"/>
        <v>5.1543100743316872</v>
      </c>
      <c r="D9" s="378">
        <v>756.30718232999993</v>
      </c>
      <c r="E9" s="426">
        <f t="shared" si="1"/>
        <v>6.219912534827448</v>
      </c>
      <c r="F9" s="378">
        <v>955.75504137999997</v>
      </c>
      <c r="G9" s="91">
        <f t="shared" si="2"/>
        <v>7.6074859312387693</v>
      </c>
      <c r="H9" s="366">
        <f t="shared" si="3"/>
        <v>26.371276606887339</v>
      </c>
      <c r="I9" s="366">
        <f t="shared" si="4"/>
        <v>85.824891526016529</v>
      </c>
      <c r="K9" s="218"/>
    </row>
    <row r="10" spans="1:18" ht="14.5" x14ac:dyDescent="0.35">
      <c r="A10" s="377" t="s">
        <v>333</v>
      </c>
      <c r="B10" s="378">
        <v>1009.8403444600009</v>
      </c>
      <c r="C10" s="426">
        <f t="shared" si="0"/>
        <v>10.120000855323044</v>
      </c>
      <c r="D10" s="378">
        <v>1179.8397875500002</v>
      </c>
      <c r="E10" s="426">
        <f t="shared" si="1"/>
        <v>9.7030683499028143</v>
      </c>
      <c r="F10" s="378">
        <v>777.24616470999979</v>
      </c>
      <c r="G10" s="91">
        <f t="shared" si="2"/>
        <v>6.1866158242838925</v>
      </c>
      <c r="H10" s="366">
        <f t="shared" si="3"/>
        <v>-34.122736585787415</v>
      </c>
      <c r="I10" s="366">
        <f t="shared" si="4"/>
        <v>-23.032767607871506</v>
      </c>
      <c r="K10" s="218"/>
    </row>
    <row r="11" spans="1:18" ht="14.5" x14ac:dyDescent="0.35">
      <c r="A11" s="377" t="s">
        <v>337</v>
      </c>
      <c r="B11" s="378">
        <v>580.98231779999981</v>
      </c>
      <c r="C11" s="426">
        <f t="shared" si="0"/>
        <v>5.8222486211001714</v>
      </c>
      <c r="D11" s="378">
        <v>602.81043223000006</v>
      </c>
      <c r="E11" s="426">
        <f t="shared" si="1"/>
        <v>4.9575466836121347</v>
      </c>
      <c r="F11" s="378">
        <v>693.42716770000015</v>
      </c>
      <c r="G11" s="91">
        <f t="shared" si="2"/>
        <v>5.519445040017434</v>
      </c>
      <c r="H11" s="366">
        <f t="shared" si="3"/>
        <v>15.032376784651525</v>
      </c>
      <c r="I11" s="366">
        <f t="shared" si="4"/>
        <v>19.354263710777666</v>
      </c>
      <c r="K11" s="217"/>
    </row>
    <row r="12" spans="1:18" ht="14.5" x14ac:dyDescent="0.35">
      <c r="A12" s="377" t="s">
        <v>335</v>
      </c>
      <c r="B12" s="378">
        <v>243.16079950999995</v>
      </c>
      <c r="C12" s="426">
        <f t="shared" si="0"/>
        <v>2.4368084643499848</v>
      </c>
      <c r="D12" s="378">
        <v>170.40202195000001</v>
      </c>
      <c r="E12" s="426">
        <f t="shared" si="1"/>
        <v>1.401395751685836</v>
      </c>
      <c r="F12" s="378">
        <v>334.29326701000002</v>
      </c>
      <c r="G12" s="91">
        <f t="shared" si="2"/>
        <v>2.6608610110122282</v>
      </c>
      <c r="H12" s="366">
        <f t="shared" si="3"/>
        <v>96.179166881065299</v>
      </c>
      <c r="I12" s="366">
        <f t="shared" si="4"/>
        <v>37.478272683608395</v>
      </c>
      <c r="J12" s="187"/>
      <c r="K12" s="218"/>
    </row>
    <row r="13" spans="1:18" ht="14.5" x14ac:dyDescent="0.35">
      <c r="A13" s="377" t="s">
        <v>339</v>
      </c>
      <c r="B13" s="378">
        <v>140.48381232999992</v>
      </c>
      <c r="C13" s="426">
        <f t="shared" si="0"/>
        <v>1.4078426443725369</v>
      </c>
      <c r="D13" s="378">
        <v>204.43235446000003</v>
      </c>
      <c r="E13" s="426">
        <f t="shared" si="1"/>
        <v>1.6812631080835423</v>
      </c>
      <c r="F13" s="378">
        <v>311.55205271</v>
      </c>
      <c r="G13" s="91">
        <f t="shared" si="2"/>
        <v>2.4798486591477387</v>
      </c>
      <c r="H13" s="366">
        <f t="shared" si="3"/>
        <v>52.398603211782401</v>
      </c>
      <c r="I13" s="366">
        <f t="shared" si="4"/>
        <v>121.77078450729724</v>
      </c>
      <c r="K13" s="218"/>
    </row>
    <row r="14" spans="1:18" ht="14.5" x14ac:dyDescent="0.35">
      <c r="A14" s="377" t="s">
        <v>334</v>
      </c>
      <c r="B14" s="378">
        <v>397.20619809000004</v>
      </c>
      <c r="C14" s="426">
        <f t="shared" si="0"/>
        <v>3.9805570122670351</v>
      </c>
      <c r="D14" s="378">
        <v>273.22452318999996</v>
      </c>
      <c r="E14" s="426">
        <f t="shared" si="1"/>
        <v>2.247013748271161</v>
      </c>
      <c r="F14" s="378">
        <v>279.65196759000008</v>
      </c>
      <c r="G14" s="91">
        <f t="shared" si="2"/>
        <v>2.2259348023028744</v>
      </c>
      <c r="H14" s="366">
        <f t="shared" si="3"/>
        <v>2.3524405221600375</v>
      </c>
      <c r="I14" s="366">
        <f t="shared" si="4"/>
        <v>-29.595265901002932</v>
      </c>
      <c r="K14" s="218"/>
    </row>
    <row r="15" spans="1:18" ht="14.5" x14ac:dyDescent="0.35">
      <c r="A15" s="377" t="s">
        <v>405</v>
      </c>
      <c r="B15" s="378">
        <v>1.07213943</v>
      </c>
      <c r="C15" s="426">
        <f t="shared" si="0"/>
        <v>1.0744324098506369E-2</v>
      </c>
      <c r="D15" s="378">
        <v>87.781631159999989</v>
      </c>
      <c r="E15" s="426">
        <f t="shared" si="1"/>
        <v>0.72192104046613392</v>
      </c>
      <c r="F15" s="378">
        <v>258.67515304000005</v>
      </c>
      <c r="G15" s="91">
        <f t="shared" si="2"/>
        <v>2.058966473952847</v>
      </c>
      <c r="H15" s="366">
        <f t="shared" si="3"/>
        <v>194.68027606881861</v>
      </c>
      <c r="I15" s="366">
        <f t="shared" si="4"/>
        <v>24027.006786794518</v>
      </c>
      <c r="K15" s="218"/>
    </row>
    <row r="16" spans="1:18" ht="14.5" x14ac:dyDescent="0.35">
      <c r="A16" s="377" t="s">
        <v>340</v>
      </c>
      <c r="B16" s="378">
        <v>316.05904141000002</v>
      </c>
      <c r="C16" s="426">
        <f t="shared" si="0"/>
        <v>3.1673499548209749</v>
      </c>
      <c r="D16" s="378">
        <v>209.9999962</v>
      </c>
      <c r="E16" s="426">
        <f t="shared" si="1"/>
        <v>1.7270517049091958</v>
      </c>
      <c r="F16" s="378">
        <v>202.17083643000007</v>
      </c>
      <c r="G16" s="91">
        <f t="shared" si="2"/>
        <v>1.6092112803582896</v>
      </c>
      <c r="H16" s="366">
        <f t="shared" si="3"/>
        <v>-3.7281713865097377</v>
      </c>
      <c r="I16" s="366">
        <f t="shared" si="4"/>
        <v>-36.033838637212469</v>
      </c>
      <c r="K16" s="217"/>
    </row>
    <row r="17" spans="1:11" ht="14.5" x14ac:dyDescent="0.35">
      <c r="A17" s="377" t="s">
        <v>346</v>
      </c>
      <c r="B17" s="378">
        <v>92.415672000000001</v>
      </c>
      <c r="C17" s="426">
        <f t="shared" si="0"/>
        <v>0.9261332098841476</v>
      </c>
      <c r="D17" s="378">
        <v>131.80971366999998</v>
      </c>
      <c r="E17" s="426">
        <f t="shared" si="1"/>
        <v>1.0840104516028863</v>
      </c>
      <c r="F17" s="378">
        <v>168.71337973999999</v>
      </c>
      <c r="G17" s="91">
        <f t="shared" si="2"/>
        <v>1.3429012740864963</v>
      </c>
      <c r="H17" s="366">
        <f t="shared" si="3"/>
        <v>27.997683207470114</v>
      </c>
      <c r="I17" s="366">
        <f t="shared" si="4"/>
        <v>82.5592738642857</v>
      </c>
      <c r="K17" s="218"/>
    </row>
    <row r="18" spans="1:11" ht="14.5" x14ac:dyDescent="0.35">
      <c r="A18" s="377" t="s">
        <v>359</v>
      </c>
      <c r="B18" s="378">
        <v>16.415416399999998</v>
      </c>
      <c r="C18" s="426">
        <f t="shared" si="0"/>
        <v>0.16450523978353881</v>
      </c>
      <c r="D18" s="378">
        <v>50.341165669999988</v>
      </c>
      <c r="E18" s="426">
        <f t="shared" si="1"/>
        <v>0.41400855986058227</v>
      </c>
      <c r="F18" s="378">
        <v>164.58694277000004</v>
      </c>
      <c r="G18" s="91">
        <f t="shared" si="2"/>
        <v>1.310056235518777</v>
      </c>
      <c r="H18" s="366">
        <f t="shared" si="3"/>
        <v>226.94305064152095</v>
      </c>
      <c r="I18" s="366">
        <f t="shared" si="4"/>
        <v>902.63641664307738</v>
      </c>
      <c r="K18" s="218"/>
    </row>
    <row r="19" spans="1:11" ht="14.5" x14ac:dyDescent="0.35">
      <c r="A19" s="377" t="s">
        <v>368</v>
      </c>
      <c r="B19" s="378">
        <v>6.9495389900000006</v>
      </c>
      <c r="C19" s="426">
        <f t="shared" si="0"/>
        <v>6.9644019382597108E-2</v>
      </c>
      <c r="D19" s="378">
        <v>7.8907044199999987</v>
      </c>
      <c r="E19" s="426">
        <f t="shared" si="1"/>
        <v>6.4893594133767538E-2</v>
      </c>
      <c r="F19" s="378">
        <v>110.94712877000001</v>
      </c>
      <c r="G19" s="91">
        <f t="shared" si="2"/>
        <v>0.88310151104244361</v>
      </c>
      <c r="H19" s="366">
        <f t="shared" si="3"/>
        <v>1306.0484700046593</v>
      </c>
      <c r="I19" s="366">
        <f t="shared" si="4"/>
        <v>1496.4674625129342</v>
      </c>
      <c r="K19" s="218"/>
    </row>
    <row r="20" spans="1:11" ht="14.5" x14ac:dyDescent="0.35">
      <c r="A20" s="377" t="s">
        <v>341</v>
      </c>
      <c r="B20" s="378">
        <v>13.215026529999999</v>
      </c>
      <c r="C20" s="426">
        <f t="shared" si="0"/>
        <v>0.13243289448712842</v>
      </c>
      <c r="D20" s="378">
        <v>3.1090223999999997</v>
      </c>
      <c r="E20" s="426">
        <f t="shared" si="1"/>
        <v>2.5568773969915339E-2</v>
      </c>
      <c r="F20" s="378">
        <v>107.01782027000002</v>
      </c>
      <c r="G20" s="91">
        <f t="shared" si="2"/>
        <v>0.85182554822870205</v>
      </c>
      <c r="H20" s="366">
        <f t="shared" si="3"/>
        <v>3342.1694829217058</v>
      </c>
      <c r="I20" s="366">
        <f t="shared" si="4"/>
        <v>709.81918596269384</v>
      </c>
      <c r="K20" s="218"/>
    </row>
    <row r="21" spans="1:11" ht="14.5" x14ac:dyDescent="0.35">
      <c r="A21" s="377" t="s">
        <v>349</v>
      </c>
      <c r="B21" s="378">
        <v>48.694781120000002</v>
      </c>
      <c r="C21" s="426">
        <f t="shared" si="0"/>
        <v>0.48798924432721313</v>
      </c>
      <c r="D21" s="378">
        <v>83.17552830999999</v>
      </c>
      <c r="E21" s="426">
        <f t="shared" si="1"/>
        <v>0.68404019320886333</v>
      </c>
      <c r="F21" s="378">
        <v>102.24405321999998</v>
      </c>
      <c r="G21" s="91">
        <f t="shared" si="2"/>
        <v>0.8138279818026336</v>
      </c>
      <c r="H21" s="366">
        <f t="shared" si="3"/>
        <v>22.925643272057748</v>
      </c>
      <c r="I21" s="366">
        <f t="shared" si="4"/>
        <v>109.96922230338591</v>
      </c>
      <c r="K21" s="218"/>
    </row>
    <row r="22" spans="1:11" ht="14.5" x14ac:dyDescent="0.35">
      <c r="A22" s="377" t="s">
        <v>343</v>
      </c>
      <c r="B22" s="378">
        <v>88.742159179999987</v>
      </c>
      <c r="C22" s="426">
        <f t="shared" si="0"/>
        <v>0.88931951642815898</v>
      </c>
      <c r="D22" s="378">
        <v>60.079265079999999</v>
      </c>
      <c r="E22" s="426">
        <f t="shared" si="1"/>
        <v>0.49409523363651137</v>
      </c>
      <c r="F22" s="378">
        <v>77.853228419999979</v>
      </c>
      <c r="G22" s="91">
        <f t="shared" si="2"/>
        <v>0.61968528991644389</v>
      </c>
      <c r="H22" s="366">
        <f t="shared" si="3"/>
        <v>29.584189014850004</v>
      </c>
      <c r="I22" s="366">
        <f t="shared" si="4"/>
        <v>-12.270301805383689</v>
      </c>
      <c r="K22" s="218"/>
    </row>
    <row r="23" spans="1:11" ht="14.5" x14ac:dyDescent="0.35">
      <c r="A23" s="377" t="s">
        <v>344</v>
      </c>
      <c r="B23" s="378">
        <v>157.78788918000001</v>
      </c>
      <c r="C23" s="426">
        <f t="shared" si="0"/>
        <v>1.5812534943977634</v>
      </c>
      <c r="D23" s="378">
        <v>46.48169481999998</v>
      </c>
      <c r="E23" s="426">
        <f t="shared" si="1"/>
        <v>0.38226805589794532</v>
      </c>
      <c r="F23" s="378">
        <v>73.493769760000035</v>
      </c>
      <c r="G23" s="91">
        <f t="shared" si="2"/>
        <v>0.58498547773875365</v>
      </c>
      <c r="H23" s="366">
        <f t="shared" si="3"/>
        <v>58.113360634985689</v>
      </c>
      <c r="I23" s="366">
        <f t="shared" si="4"/>
        <v>-53.422426688172251</v>
      </c>
      <c r="K23" s="218"/>
    </row>
    <row r="24" spans="1:11" ht="14.5" x14ac:dyDescent="0.35">
      <c r="A24" s="377" t="s">
        <v>294</v>
      </c>
      <c r="B24" s="378">
        <v>43.289227480000001</v>
      </c>
      <c r="C24" s="426">
        <f t="shared" si="0"/>
        <v>0.43381809959091622</v>
      </c>
      <c r="D24" s="378">
        <v>4.0177114199999995</v>
      </c>
      <c r="E24" s="426">
        <f t="shared" si="1"/>
        <v>3.3041883253825247E-2</v>
      </c>
      <c r="F24" s="378">
        <v>60.666609969999996</v>
      </c>
      <c r="G24" s="91">
        <f t="shared" si="2"/>
        <v>0.48288563686396302</v>
      </c>
      <c r="H24" s="366">
        <f t="shared" si="3"/>
        <v>1409.9792799453974</v>
      </c>
      <c r="I24" s="366">
        <f t="shared" si="4"/>
        <v>40.142510046012013</v>
      </c>
      <c r="K24" s="218"/>
    </row>
    <row r="25" spans="1:11" ht="14.5" x14ac:dyDescent="0.35">
      <c r="A25" s="377" t="s">
        <v>292</v>
      </c>
      <c r="B25" s="378">
        <v>3.1579413799999996</v>
      </c>
      <c r="C25" s="426">
        <f t="shared" si="0"/>
        <v>3.1646952552434764E-2</v>
      </c>
      <c r="D25" s="378">
        <v>23.39638845999999</v>
      </c>
      <c r="E25" s="426">
        <f t="shared" si="1"/>
        <v>0.19241320623681429</v>
      </c>
      <c r="F25" s="378">
        <v>57.658676499999984</v>
      </c>
      <c r="G25" s="91">
        <f t="shared" si="2"/>
        <v>0.45894350675279239</v>
      </c>
      <c r="H25" s="366">
        <f t="shared" si="3"/>
        <v>146.44263621531616</v>
      </c>
      <c r="I25" s="366">
        <f t="shared" si="4"/>
        <v>1725.8311210323984</v>
      </c>
      <c r="K25" s="218"/>
    </row>
    <row r="26" spans="1:11" ht="14.5" x14ac:dyDescent="0.35">
      <c r="A26" s="377" t="s">
        <v>336</v>
      </c>
      <c r="B26" s="378">
        <v>2.7280599999999996E-3</v>
      </c>
      <c r="C26" s="426">
        <f t="shared" si="0"/>
        <v>2.7338944898399347E-5</v>
      </c>
      <c r="D26" s="378">
        <v>118.62005301000001</v>
      </c>
      <c r="E26" s="426">
        <f t="shared" si="1"/>
        <v>0.97553794521135184</v>
      </c>
      <c r="F26" s="378">
        <v>46.700728930000004</v>
      </c>
      <c r="G26" s="91">
        <f t="shared" si="2"/>
        <v>0.37172196110061229</v>
      </c>
      <c r="H26" s="366">
        <f t="shared" si="3"/>
        <v>-60.629988147060601</v>
      </c>
      <c r="I26" s="366">
        <f t="shared" si="4"/>
        <v>1711765.9021429149</v>
      </c>
      <c r="K26" s="218"/>
    </row>
    <row r="27" spans="1:11" ht="14.5" x14ac:dyDescent="0.35">
      <c r="A27" s="377" t="s">
        <v>352</v>
      </c>
      <c r="B27" s="378">
        <v>62.982744279999999</v>
      </c>
      <c r="C27" s="426">
        <f t="shared" si="0"/>
        <v>0.63117445196252897</v>
      </c>
      <c r="D27" s="378">
        <v>62.543047770000001</v>
      </c>
      <c r="E27" s="426">
        <f t="shared" si="1"/>
        <v>0.51435752017121128</v>
      </c>
      <c r="F27" s="378">
        <v>44.907852239999997</v>
      </c>
      <c r="G27" s="91">
        <f t="shared" si="2"/>
        <v>0.35745127080330819</v>
      </c>
      <c r="H27" s="366">
        <f t="shared" si="3"/>
        <v>-28.196891834969186</v>
      </c>
      <c r="I27" s="366">
        <f t="shared" si="4"/>
        <v>-28.698165261972608</v>
      </c>
      <c r="K27" s="218"/>
    </row>
    <row r="28" spans="1:11" ht="14.5" x14ac:dyDescent="0.35">
      <c r="A28" s="377" t="s">
        <v>356</v>
      </c>
      <c r="B28" s="378">
        <v>22.298040799999992</v>
      </c>
      <c r="C28" s="426">
        <f t="shared" si="0"/>
        <v>0.22345729521105118</v>
      </c>
      <c r="D28" s="378">
        <v>3.8895370599999999</v>
      </c>
      <c r="E28" s="426">
        <f t="shared" si="1"/>
        <v>3.1987770153971556E-2</v>
      </c>
      <c r="F28" s="378">
        <v>38.545795990000002</v>
      </c>
      <c r="G28" s="91">
        <f t="shared" si="2"/>
        <v>0.30681146110296731</v>
      </c>
      <c r="H28" s="366">
        <f t="shared" si="3"/>
        <v>891.01243658030603</v>
      </c>
      <c r="I28" s="366">
        <f t="shared" si="4"/>
        <v>72.866290521811308</v>
      </c>
      <c r="K28" s="218"/>
    </row>
    <row r="29" spans="1:11" ht="14.5" x14ac:dyDescent="0.35">
      <c r="A29" s="377" t="s">
        <v>348</v>
      </c>
      <c r="B29" s="378">
        <v>39.736391429999991</v>
      </c>
      <c r="C29" s="426">
        <f t="shared" si="0"/>
        <v>0.39821375474366316</v>
      </c>
      <c r="D29" s="378">
        <v>28.637790449999997</v>
      </c>
      <c r="E29" s="426">
        <f t="shared" si="1"/>
        <v>0.23551878912607704</v>
      </c>
      <c r="F29" s="378">
        <v>37.631871359999998</v>
      </c>
      <c r="G29" s="91">
        <f t="shared" si="2"/>
        <v>0.29953693105717361</v>
      </c>
      <c r="H29" s="366">
        <f t="shared" si="3"/>
        <v>31.406336762269316</v>
      </c>
      <c r="I29" s="366">
        <f t="shared" si="4"/>
        <v>-5.2962032893886128</v>
      </c>
      <c r="K29" s="218"/>
    </row>
    <row r="30" spans="1:11" ht="14.5" x14ac:dyDescent="0.35">
      <c r="A30" s="377" t="s">
        <v>345</v>
      </c>
      <c r="B30" s="378">
        <v>52.818470219999995</v>
      </c>
      <c r="C30" s="426">
        <f t="shared" si="0"/>
        <v>0.52931432848336435</v>
      </c>
      <c r="D30" s="378">
        <v>42.385844200000008</v>
      </c>
      <c r="E30" s="426">
        <f t="shared" si="1"/>
        <v>0.34858355149639553</v>
      </c>
      <c r="F30" s="378">
        <v>37.185984779999963</v>
      </c>
      <c r="G30" s="91">
        <f t="shared" si="2"/>
        <v>0.29598782512791721</v>
      </c>
      <c r="H30" s="366">
        <f t="shared" si="3"/>
        <v>-12.267915192308577</v>
      </c>
      <c r="I30" s="366">
        <f t="shared" si="4"/>
        <v>-29.596626662770532</v>
      </c>
      <c r="K30" s="218"/>
    </row>
    <row r="31" spans="1:11" ht="14.5" x14ac:dyDescent="0.35">
      <c r="A31" s="377" t="s">
        <v>350</v>
      </c>
      <c r="B31" s="378">
        <v>27.07350426</v>
      </c>
      <c r="C31" s="426">
        <f t="shared" si="0"/>
        <v>0.27131406243657397</v>
      </c>
      <c r="D31" s="378">
        <v>30.222011490000003</v>
      </c>
      <c r="E31" s="426">
        <f t="shared" si="1"/>
        <v>0.24854751149557311</v>
      </c>
      <c r="F31" s="378">
        <v>33.018996550000004</v>
      </c>
      <c r="G31" s="91">
        <f t="shared" si="2"/>
        <v>0.2628200122858414</v>
      </c>
      <c r="H31" s="366">
        <f t="shared" si="3"/>
        <v>9.2547945093776498</v>
      </c>
      <c r="I31" s="366">
        <f t="shared" si="4"/>
        <v>21.960556834100807</v>
      </c>
      <c r="K31" s="218"/>
    </row>
    <row r="32" spans="1:11" ht="14.5" x14ac:dyDescent="0.35">
      <c r="A32" s="377" t="s">
        <v>354</v>
      </c>
      <c r="B32" s="378">
        <v>13.774665460000001</v>
      </c>
      <c r="C32" s="426">
        <f t="shared" si="0"/>
        <v>0.13804125276013898</v>
      </c>
      <c r="D32" s="378">
        <v>31.649765920000007</v>
      </c>
      <c r="E32" s="426">
        <f t="shared" si="1"/>
        <v>0.26028944372006124</v>
      </c>
      <c r="F32" s="378">
        <v>28.047955779999995</v>
      </c>
      <c r="G32" s="91">
        <f t="shared" si="2"/>
        <v>0.22325221396506476</v>
      </c>
      <c r="H32" s="366">
        <f t="shared" si="3"/>
        <v>-11.380210991462558</v>
      </c>
      <c r="I32" s="366">
        <f t="shared" si="4"/>
        <v>103.61986911005525</v>
      </c>
      <c r="K32" s="218"/>
    </row>
    <row r="33" spans="1:11" ht="14.5" x14ac:dyDescent="0.35">
      <c r="A33" s="377" t="s">
        <v>355</v>
      </c>
      <c r="B33" s="378">
        <v>24.758600040000008</v>
      </c>
      <c r="C33" s="426">
        <f t="shared" si="0"/>
        <v>0.24811551148254371</v>
      </c>
      <c r="D33" s="378">
        <v>346.77880270000009</v>
      </c>
      <c r="E33" s="426">
        <f t="shared" si="1"/>
        <v>2.8519282536511055</v>
      </c>
      <c r="F33" s="378">
        <v>22.775866700000002</v>
      </c>
      <c r="G33" s="91">
        <f t="shared" si="2"/>
        <v>0.1812881732141762</v>
      </c>
      <c r="H33" s="366">
        <f t="shared" si="3"/>
        <v>-93.432162945754357</v>
      </c>
      <c r="I33" s="366">
        <f t="shared" si="4"/>
        <v>-8.0082611165280042</v>
      </c>
      <c r="K33" s="218"/>
    </row>
    <row r="34" spans="1:11" ht="14.5" x14ac:dyDescent="0.35">
      <c r="A34" s="377" t="s">
        <v>634</v>
      </c>
      <c r="B34" s="378">
        <v>0.555284</v>
      </c>
      <c r="C34" s="426">
        <f t="shared" si="0"/>
        <v>5.5647158343155147E-3</v>
      </c>
      <c r="D34" s="378">
        <v>2.1244240000000003</v>
      </c>
      <c r="E34" s="426">
        <f t="shared" si="1"/>
        <v>1.7471381702577449E-2</v>
      </c>
      <c r="F34" s="378">
        <v>19.074239000000013</v>
      </c>
      <c r="G34" s="91">
        <f t="shared" si="2"/>
        <v>0.15182447233766946</v>
      </c>
      <c r="H34" s="366">
        <f t="shared" si="3"/>
        <v>797.85461847540842</v>
      </c>
      <c r="I34" s="366">
        <f t="shared" si="4"/>
        <v>3335.0420685631157</v>
      </c>
      <c r="K34" s="218"/>
    </row>
    <row r="35" spans="1:11" ht="14.5" x14ac:dyDescent="0.35">
      <c r="A35" s="377" t="s">
        <v>386</v>
      </c>
      <c r="B35" s="378">
        <v>34.624691370000001</v>
      </c>
      <c r="C35" s="426">
        <f t="shared" si="0"/>
        <v>0.34698743044086766</v>
      </c>
      <c r="D35" s="378">
        <v>4.1802033200000004</v>
      </c>
      <c r="E35" s="426">
        <f t="shared" si="1"/>
        <v>3.4378225720525422E-2</v>
      </c>
      <c r="F35" s="378">
        <v>18.111479520000003</v>
      </c>
      <c r="G35" s="91">
        <f t="shared" si="2"/>
        <v>0.14416123345096524</v>
      </c>
      <c r="H35" s="366">
        <f t="shared" si="3"/>
        <v>333.26790908342713</v>
      </c>
      <c r="I35" s="366">
        <f t="shared" si="4"/>
        <v>-47.692011673229239</v>
      </c>
      <c r="K35" s="218"/>
    </row>
    <row r="36" spans="1:11" ht="14.5" x14ac:dyDescent="0.35">
      <c r="A36" s="377" t="s">
        <v>338</v>
      </c>
      <c r="B36" s="378">
        <v>72.833789830000001</v>
      </c>
      <c r="C36" s="426">
        <f t="shared" ref="C36:C67" si="5">(B36/$B$134)*100</f>
        <v>0.72989559133742254</v>
      </c>
      <c r="D36" s="378">
        <v>3.9181512700000001</v>
      </c>
      <c r="E36" s="426">
        <f t="shared" ref="E36:E67" si="6">(D36/$D$134)*100</f>
        <v>3.2223095016159012E-2</v>
      </c>
      <c r="F36" s="378">
        <v>12.998283629999998</v>
      </c>
      <c r="G36" s="91">
        <f t="shared" ref="G36:G67" si="7">(F36/$F$134)*100</f>
        <v>0.10346192859490305</v>
      </c>
      <c r="H36" s="366">
        <f t="shared" si="3"/>
        <v>231.74532411557448</v>
      </c>
      <c r="I36" s="366">
        <f t="shared" si="4"/>
        <v>-82.153498176685503</v>
      </c>
      <c r="K36" s="218"/>
    </row>
    <row r="37" spans="1:11" ht="14.5" x14ac:dyDescent="0.35">
      <c r="A37" s="377" t="s">
        <v>353</v>
      </c>
      <c r="B37" s="378">
        <v>11.90931425</v>
      </c>
      <c r="C37" s="426">
        <f t="shared" si="5"/>
        <v>0.1193478464764236</v>
      </c>
      <c r="D37" s="378">
        <v>6.69446181</v>
      </c>
      <c r="E37" s="426">
        <f t="shared" si="6"/>
        <v>5.5055628055339943E-2</v>
      </c>
      <c r="F37" s="378">
        <v>10.609213920000002</v>
      </c>
      <c r="G37" s="91">
        <f t="shared" si="7"/>
        <v>8.4445744090836702E-2</v>
      </c>
      <c r="H37" s="366">
        <f t="shared" si="3"/>
        <v>58.477473187646758</v>
      </c>
      <c r="I37" s="366">
        <f t="shared" si="4"/>
        <v>-10.916668270803232</v>
      </c>
      <c r="K37" s="218"/>
    </row>
    <row r="38" spans="1:11" ht="14.5" x14ac:dyDescent="0.35">
      <c r="A38" s="377" t="s">
        <v>383</v>
      </c>
      <c r="B38" s="378">
        <v>0.17156295999999999</v>
      </c>
      <c r="C38" s="426">
        <f t="shared" si="5"/>
        <v>1.7192988094273188E-3</v>
      </c>
      <c r="D38" s="378">
        <v>2.4798647699999998</v>
      </c>
      <c r="E38" s="426">
        <f t="shared" si="6"/>
        <v>2.0394546459390605E-2</v>
      </c>
      <c r="F38" s="378">
        <v>9.560838930000001</v>
      </c>
      <c r="G38" s="91">
        <f t="shared" si="7"/>
        <v>7.6101034785854241E-2</v>
      </c>
      <c r="H38" s="366">
        <f t="shared" si="3"/>
        <v>285.53872153278752</v>
      </c>
      <c r="I38" s="366">
        <f t="shared" si="4"/>
        <v>5472.7873487377474</v>
      </c>
      <c r="K38" s="218"/>
    </row>
    <row r="39" spans="1:11" ht="14.5" x14ac:dyDescent="0.35">
      <c r="A39" s="377" t="s">
        <v>380</v>
      </c>
      <c r="B39" s="378">
        <v>21.624064109999999</v>
      </c>
      <c r="C39" s="426">
        <f t="shared" si="5"/>
        <v>0.21670311400143139</v>
      </c>
      <c r="D39" s="378">
        <v>3.5982713099999999</v>
      </c>
      <c r="E39" s="426">
        <f t="shared" si="6"/>
        <v>2.9592384348154314E-2</v>
      </c>
      <c r="F39" s="378">
        <v>9.29288238</v>
      </c>
      <c r="G39" s="91">
        <f t="shared" si="7"/>
        <v>7.3968191540408249E-2</v>
      </c>
      <c r="H39" s="366">
        <f t="shared" si="3"/>
        <v>158.25963579161018</v>
      </c>
      <c r="I39" s="366">
        <f t="shared" si="4"/>
        <v>-57.025273636223972</v>
      </c>
      <c r="K39" s="218"/>
    </row>
    <row r="40" spans="1:11" ht="14.5" x14ac:dyDescent="0.35">
      <c r="A40" s="377" t="s">
        <v>361</v>
      </c>
      <c r="B40" s="378">
        <v>14.334185280000002</v>
      </c>
      <c r="C40" s="426">
        <f t="shared" si="5"/>
        <v>0.14364841738574924</v>
      </c>
      <c r="D40" s="378">
        <v>0.93461399999999994</v>
      </c>
      <c r="E40" s="426">
        <f t="shared" si="6"/>
        <v>7.6863177682857647E-3</v>
      </c>
      <c r="F40" s="378">
        <v>6.9826465599999992</v>
      </c>
      <c r="G40" s="91">
        <f t="shared" si="7"/>
        <v>5.5579498059788499E-2</v>
      </c>
      <c r="H40" s="366">
        <f t="shared" si="3"/>
        <v>647.11555358682836</v>
      </c>
      <c r="I40" s="366">
        <f t="shared" si="4"/>
        <v>-51.28675663385873</v>
      </c>
      <c r="K40" s="218"/>
    </row>
    <row r="41" spans="1:11" ht="14.5" x14ac:dyDescent="0.35">
      <c r="A41" s="377" t="s">
        <v>367</v>
      </c>
      <c r="B41" s="378">
        <v>2.81660428</v>
      </c>
      <c r="C41" s="426">
        <f t="shared" si="5"/>
        <v>2.8226281390994246E-2</v>
      </c>
      <c r="D41" s="378">
        <v>15.653045229999998</v>
      </c>
      <c r="E41" s="426">
        <f t="shared" si="6"/>
        <v>0.12873151876510489</v>
      </c>
      <c r="F41" s="378">
        <v>6.2754870299999999</v>
      </c>
      <c r="G41" s="91">
        <f t="shared" si="7"/>
        <v>4.9950748073967086E-2</v>
      </c>
      <c r="H41" s="366">
        <f t="shared" si="3"/>
        <v>-59.908842415067888</v>
      </c>
      <c r="I41" s="366">
        <f t="shared" si="4"/>
        <v>122.80329098981557</v>
      </c>
      <c r="K41" s="218"/>
    </row>
    <row r="42" spans="1:11" ht="14.5" x14ac:dyDescent="0.35">
      <c r="A42" s="377" t="s">
        <v>360</v>
      </c>
      <c r="B42" s="378">
        <v>140.73823272999999</v>
      </c>
      <c r="C42" s="426">
        <f t="shared" si="5"/>
        <v>1.4103922896503645</v>
      </c>
      <c r="D42" s="378">
        <v>12.474404180000001</v>
      </c>
      <c r="E42" s="426">
        <f t="shared" si="6"/>
        <v>0.10259019712684833</v>
      </c>
      <c r="F42" s="378">
        <v>5.8422218099999998</v>
      </c>
      <c r="G42" s="91">
        <f t="shared" si="7"/>
        <v>4.6502103889065963E-2</v>
      </c>
      <c r="H42" s="366">
        <f t="shared" si="3"/>
        <v>-53.166325816452755</v>
      </c>
      <c r="I42" s="366">
        <f t="shared" si="4"/>
        <v>-95.848873687928119</v>
      </c>
      <c r="K42" s="218"/>
    </row>
    <row r="43" spans="1:11" ht="14.5" x14ac:dyDescent="0.35">
      <c r="A43" s="377" t="s">
        <v>598</v>
      </c>
      <c r="B43" s="378"/>
      <c r="C43" s="426">
        <f t="shared" si="5"/>
        <v>0</v>
      </c>
      <c r="D43" s="378">
        <v>0.116467</v>
      </c>
      <c r="E43" s="426">
        <f t="shared" si="6"/>
        <v>9.5783111693055977E-4</v>
      </c>
      <c r="F43" s="378">
        <v>5.5827816200000004</v>
      </c>
      <c r="G43" s="91">
        <f t="shared" si="7"/>
        <v>4.4437047980416887E-2</v>
      </c>
      <c r="H43" s="366">
        <f t="shared" si="3"/>
        <v>4693.4450273468019</v>
      </c>
      <c r="I43" s="366" t="s">
        <v>305</v>
      </c>
      <c r="K43" s="218"/>
    </row>
    <row r="44" spans="1:11" ht="14.5" x14ac:dyDescent="0.35">
      <c r="A44" s="377" t="s">
        <v>416</v>
      </c>
      <c r="B44" s="378">
        <v>1.3476628900000001</v>
      </c>
      <c r="C44" s="426">
        <f t="shared" si="5"/>
        <v>1.3505451306542973E-2</v>
      </c>
      <c r="D44" s="378">
        <v>2.3333529299999998</v>
      </c>
      <c r="E44" s="426">
        <f t="shared" si="6"/>
        <v>1.9189624899199724E-2</v>
      </c>
      <c r="F44" s="378">
        <v>5.088829800000001</v>
      </c>
      <c r="G44" s="91">
        <f t="shared" si="7"/>
        <v>4.050535904479375E-2</v>
      </c>
      <c r="H44" s="366">
        <f t="shared" si="3"/>
        <v>118.09087406250205</v>
      </c>
      <c r="I44" s="366">
        <f t="shared" si="4"/>
        <v>277.60406090873369</v>
      </c>
      <c r="K44" s="218"/>
    </row>
    <row r="45" spans="1:11" ht="14.5" x14ac:dyDescent="0.35">
      <c r="A45" s="377" t="s">
        <v>366</v>
      </c>
      <c r="B45" s="378">
        <v>7.8795594700000002</v>
      </c>
      <c r="C45" s="426">
        <f t="shared" si="5"/>
        <v>7.8964114489414011E-2</v>
      </c>
      <c r="D45" s="378">
        <v>3.7409800000000004</v>
      </c>
      <c r="E45" s="426">
        <f t="shared" si="6"/>
        <v>3.0766028590200539E-2</v>
      </c>
      <c r="F45" s="378">
        <v>4.3905971299999997</v>
      </c>
      <c r="G45" s="91">
        <f t="shared" si="7"/>
        <v>3.4947663836525034E-2</v>
      </c>
      <c r="H45" s="366">
        <f t="shared" si="3"/>
        <v>17.364891819790508</v>
      </c>
      <c r="I45" s="366">
        <f t="shared" si="4"/>
        <v>-44.278647217317094</v>
      </c>
      <c r="K45" s="218"/>
    </row>
    <row r="46" spans="1:11" ht="14.5" x14ac:dyDescent="0.35">
      <c r="A46" s="377" t="s">
        <v>363</v>
      </c>
      <c r="B46" s="378">
        <v>4.8165774800000003</v>
      </c>
      <c r="C46" s="426">
        <f t="shared" si="5"/>
        <v>4.8268786729247594E-2</v>
      </c>
      <c r="D46" s="378">
        <v>5.0848299400000005</v>
      </c>
      <c r="E46" s="426">
        <f t="shared" si="6"/>
        <v>4.1817925599802103E-2</v>
      </c>
      <c r="F46" s="378">
        <v>4.3881164899999998</v>
      </c>
      <c r="G46" s="91">
        <f t="shared" si="7"/>
        <v>3.4927918783573791E-2</v>
      </c>
      <c r="H46" s="366">
        <f t="shared" si="3"/>
        <v>-13.701804351789216</v>
      </c>
      <c r="I46" s="366">
        <f t="shared" si="4"/>
        <v>-8.8955485877495022</v>
      </c>
      <c r="K46" s="218"/>
    </row>
    <row r="47" spans="1:11" ht="14.5" x14ac:dyDescent="0.35">
      <c r="A47" s="377" t="s">
        <v>421</v>
      </c>
      <c r="B47" s="378">
        <v>0.22060796999999999</v>
      </c>
      <c r="C47" s="426">
        <f t="shared" si="5"/>
        <v>2.2107978328840773E-3</v>
      </c>
      <c r="D47" s="378">
        <v>2.0670000000000003E-3</v>
      </c>
      <c r="E47" s="426">
        <f t="shared" si="6"/>
        <v>1.6999123517352275E-5</v>
      </c>
      <c r="F47" s="378">
        <v>4.1482847600000001</v>
      </c>
      <c r="G47" s="91">
        <f t="shared" si="7"/>
        <v>3.301893956521125E-2</v>
      </c>
      <c r="H47" s="366">
        <f t="shared" si="3"/>
        <v>200591.08659893562</v>
      </c>
      <c r="I47" s="366">
        <f t="shared" si="4"/>
        <v>1780.3875308766046</v>
      </c>
      <c r="K47" s="218"/>
    </row>
    <row r="48" spans="1:11" ht="14.5" x14ac:dyDescent="0.35">
      <c r="A48" s="377" t="s">
        <v>375</v>
      </c>
      <c r="B48" s="378">
        <v>1.7074029900000003</v>
      </c>
      <c r="C48" s="426">
        <f t="shared" si="5"/>
        <v>1.7110546052129461E-2</v>
      </c>
      <c r="D48" s="378">
        <v>2.03298991</v>
      </c>
      <c r="E48" s="426">
        <f t="shared" si="6"/>
        <v>1.6719422636488086E-2</v>
      </c>
      <c r="F48" s="378">
        <v>3.7956519299999996</v>
      </c>
      <c r="G48" s="91">
        <f t="shared" si="7"/>
        <v>3.0212101853694204E-2</v>
      </c>
      <c r="H48" s="366">
        <f t="shared" si="3"/>
        <v>86.702939907852254</v>
      </c>
      <c r="I48" s="366">
        <f t="shared" si="4"/>
        <v>122.30556888037304</v>
      </c>
      <c r="K48" s="218"/>
    </row>
    <row r="49" spans="1:11" ht="14.5" x14ac:dyDescent="0.35">
      <c r="A49" s="377" t="s">
        <v>373</v>
      </c>
      <c r="B49" s="378">
        <v>3.7299600000000002</v>
      </c>
      <c r="C49" s="426">
        <f t="shared" si="5"/>
        <v>3.737937248932708E-2</v>
      </c>
      <c r="D49" s="378">
        <v>4.1254932700000007</v>
      </c>
      <c r="E49" s="426">
        <f t="shared" si="6"/>
        <v>3.3928287211773357E-2</v>
      </c>
      <c r="F49" s="378">
        <v>3.6257689999999996</v>
      </c>
      <c r="G49" s="91">
        <f t="shared" si="7"/>
        <v>2.8859891356256943E-2</v>
      </c>
      <c r="H49" s="366">
        <f t="shared" si="3"/>
        <v>-12.113079268215632</v>
      </c>
      <c r="I49" s="366">
        <f t="shared" si="4"/>
        <v>-2.7933543523255056</v>
      </c>
      <c r="K49" s="218"/>
    </row>
    <row r="50" spans="1:11" ht="14.5" x14ac:dyDescent="0.35">
      <c r="A50" s="377" t="s">
        <v>362</v>
      </c>
      <c r="B50" s="378">
        <v>3.5614247700000004</v>
      </c>
      <c r="C50" s="426">
        <f t="shared" si="5"/>
        <v>3.5690415733827183E-2</v>
      </c>
      <c r="D50" s="378">
        <v>284.36230708999994</v>
      </c>
      <c r="E50" s="426">
        <f t="shared" si="6"/>
        <v>2.3386115055162877</v>
      </c>
      <c r="F50" s="378">
        <v>3.2639452499999999</v>
      </c>
      <c r="G50" s="91">
        <f t="shared" si="7"/>
        <v>2.5979897039158012E-2</v>
      </c>
      <c r="H50" s="366">
        <f t="shared" si="3"/>
        <v>-98.852187801048132</v>
      </c>
      <c r="I50" s="366">
        <f t="shared" si="4"/>
        <v>-8.352823356142391</v>
      </c>
      <c r="K50" s="218"/>
    </row>
    <row r="51" spans="1:11" ht="14.5" x14ac:dyDescent="0.35">
      <c r="A51" s="377" t="s">
        <v>351</v>
      </c>
      <c r="B51" s="378">
        <v>19.730599069999997</v>
      </c>
      <c r="C51" s="426">
        <f t="shared" si="5"/>
        <v>0.1977279681484789</v>
      </c>
      <c r="D51" s="378">
        <v>11.84128334</v>
      </c>
      <c r="E51" s="426">
        <f t="shared" si="6"/>
        <v>9.7383375955793744E-2</v>
      </c>
      <c r="F51" s="378">
        <v>2.9698315699999998</v>
      </c>
      <c r="G51" s="91">
        <f t="shared" si="7"/>
        <v>2.363885191157572E-2</v>
      </c>
      <c r="H51" s="366">
        <f t="shared" si="3"/>
        <v>-74.919681552016641</v>
      </c>
      <c r="I51" s="366">
        <f t="shared" si="4"/>
        <v>-84.948092252730561</v>
      </c>
      <c r="K51" s="218"/>
    </row>
    <row r="52" spans="1:11" ht="14.5" x14ac:dyDescent="0.35">
      <c r="A52" s="377" t="s">
        <v>298</v>
      </c>
      <c r="B52" s="378">
        <v>8.2749000000000003E-2</v>
      </c>
      <c r="C52" s="426">
        <f t="shared" si="5"/>
        <v>8.2925974919820223E-4</v>
      </c>
      <c r="D52" s="378"/>
      <c r="E52" s="426">
        <f t="shared" si="6"/>
        <v>0</v>
      </c>
      <c r="F52" s="378">
        <v>2.4213993399999998</v>
      </c>
      <c r="G52" s="91">
        <f t="shared" si="7"/>
        <v>1.9273517392451714E-2</v>
      </c>
      <c r="H52" s="366" t="s">
        <v>305</v>
      </c>
      <c r="I52" s="366">
        <f t="shared" si="4"/>
        <v>2826.1977063166923</v>
      </c>
      <c r="K52" s="218"/>
    </row>
    <row r="53" spans="1:11" ht="14.5" x14ac:dyDescent="0.35">
      <c r="A53" s="377" t="s">
        <v>453</v>
      </c>
      <c r="B53" s="378">
        <v>6.2638308</v>
      </c>
      <c r="C53" s="426">
        <f t="shared" si="5"/>
        <v>6.2772272271906307E-2</v>
      </c>
      <c r="D53" s="378">
        <v>3.8495411000000002</v>
      </c>
      <c r="E53" s="426">
        <f t="shared" si="6"/>
        <v>3.1658841143698178E-2</v>
      </c>
      <c r="F53" s="378">
        <v>2.3274106999999997</v>
      </c>
      <c r="G53" s="91">
        <f t="shared" si="7"/>
        <v>1.8525399699591983E-2</v>
      </c>
      <c r="H53" s="366">
        <f t="shared" si="3"/>
        <v>-39.540567575704031</v>
      </c>
      <c r="I53" s="366">
        <f t="shared" si="4"/>
        <v>-62.843653120387607</v>
      </c>
      <c r="K53" s="218"/>
    </row>
    <row r="54" spans="1:11" ht="14.5" x14ac:dyDescent="0.35">
      <c r="A54" s="377" t="s">
        <v>949</v>
      </c>
      <c r="B54" s="378"/>
      <c r="C54" s="426">
        <f t="shared" si="5"/>
        <v>0</v>
      </c>
      <c r="D54" s="378">
        <v>5.3660000000000001E-3</v>
      </c>
      <c r="E54" s="426">
        <f t="shared" si="6"/>
        <v>4.4130283886846782E-5</v>
      </c>
      <c r="F54" s="378">
        <v>2.3078556799999999</v>
      </c>
      <c r="G54" s="91">
        <f t="shared" si="7"/>
        <v>1.8369748373578267E-2</v>
      </c>
      <c r="H54" s="366">
        <f t="shared" si="3"/>
        <v>42908.864703689898</v>
      </c>
      <c r="I54" s="366" t="s">
        <v>305</v>
      </c>
      <c r="K54" s="218"/>
    </row>
    <row r="55" spans="1:11" ht="14.5" x14ac:dyDescent="0.35">
      <c r="A55" s="377" t="s">
        <v>370</v>
      </c>
      <c r="B55" s="378">
        <v>0.52068152000000001</v>
      </c>
      <c r="C55" s="426">
        <f t="shared" si="5"/>
        <v>5.2179509926082342E-3</v>
      </c>
      <c r="D55" s="378">
        <v>2.03063832</v>
      </c>
      <c r="E55" s="426">
        <f t="shared" si="6"/>
        <v>1.6700083028906004E-2</v>
      </c>
      <c r="F55" s="378">
        <v>1.7524185300000001</v>
      </c>
      <c r="G55" s="91">
        <f t="shared" si="7"/>
        <v>1.3948657067367365E-2</v>
      </c>
      <c r="H55" s="366">
        <f t="shared" si="3"/>
        <v>-13.701100154556322</v>
      </c>
      <c r="I55" s="366">
        <f t="shared" si="4"/>
        <v>236.56245952420204</v>
      </c>
      <c r="K55" s="218"/>
    </row>
    <row r="56" spans="1:11" ht="14.5" x14ac:dyDescent="0.35">
      <c r="A56" s="377" t="s">
        <v>456</v>
      </c>
      <c r="B56" s="378">
        <v>2.0785438299999996</v>
      </c>
      <c r="C56" s="426">
        <f t="shared" si="5"/>
        <v>2.0829892024837406E-2</v>
      </c>
      <c r="D56" s="378">
        <v>3.6167156800000004</v>
      </c>
      <c r="E56" s="426">
        <f t="shared" si="6"/>
        <v>2.9744071877825212E-2</v>
      </c>
      <c r="F56" s="378">
        <v>1.68963887</v>
      </c>
      <c r="G56" s="91">
        <f t="shared" si="7"/>
        <v>1.3448952269024518E-2</v>
      </c>
      <c r="H56" s="366">
        <f t="shared" si="3"/>
        <v>-53.282507681112499</v>
      </c>
      <c r="I56" s="366">
        <f t="shared" si="4"/>
        <v>-18.710452692258105</v>
      </c>
      <c r="K56" s="218"/>
    </row>
    <row r="57" spans="1:11" ht="14.5" x14ac:dyDescent="0.35">
      <c r="A57" s="377" t="s">
        <v>419</v>
      </c>
      <c r="B57" s="378">
        <v>2.7884141099999997</v>
      </c>
      <c r="C57" s="426">
        <f t="shared" si="5"/>
        <v>2.7943776789076946E-2</v>
      </c>
      <c r="D57" s="378">
        <v>0.91546315</v>
      </c>
      <c r="E57" s="426">
        <f t="shared" si="6"/>
        <v>7.5288201076121877E-3</v>
      </c>
      <c r="F57" s="378">
        <v>1.2221813099999999</v>
      </c>
      <c r="G57" s="91">
        <f t="shared" si="7"/>
        <v>9.7281486559810584E-3</v>
      </c>
      <c r="H57" s="366">
        <f t="shared" si="3"/>
        <v>33.504151423244053</v>
      </c>
      <c r="I57" s="366">
        <f t="shared" si="4"/>
        <v>-56.169304063663631</v>
      </c>
      <c r="K57" s="218"/>
    </row>
    <row r="58" spans="1:11" ht="14.5" x14ac:dyDescent="0.35">
      <c r="A58" s="377" t="s">
        <v>374</v>
      </c>
      <c r="B58" s="378">
        <v>0.76291786000000006</v>
      </c>
      <c r="C58" s="426">
        <f t="shared" si="5"/>
        <v>7.6454950904836219E-3</v>
      </c>
      <c r="D58" s="378">
        <v>0.19130054000000002</v>
      </c>
      <c r="E58" s="426">
        <f t="shared" si="6"/>
        <v>1.5732663320736282E-3</v>
      </c>
      <c r="F58" s="378">
        <v>1.1477576900000002</v>
      </c>
      <c r="G58" s="91">
        <f t="shared" si="7"/>
        <v>9.1357618857429816E-3</v>
      </c>
      <c r="H58" s="366">
        <f t="shared" si="3"/>
        <v>499.9761892987861</v>
      </c>
      <c r="I58" s="366">
        <f t="shared" si="4"/>
        <v>50.443153867180413</v>
      </c>
      <c r="K58" s="218"/>
    </row>
    <row r="59" spans="1:11" ht="14.5" x14ac:dyDescent="0.35">
      <c r="A59" s="377" t="s">
        <v>293</v>
      </c>
      <c r="B59" s="378">
        <v>4.6851024199999998</v>
      </c>
      <c r="C59" s="426">
        <f t="shared" si="5"/>
        <v>4.6951224277962153E-2</v>
      </c>
      <c r="D59" s="378">
        <v>4.327878290000001</v>
      </c>
      <c r="E59" s="426">
        <f t="shared" si="6"/>
        <v>3.5592712926839555E-2</v>
      </c>
      <c r="F59" s="378">
        <v>1.1344637699999998</v>
      </c>
      <c r="G59" s="91">
        <f t="shared" si="7"/>
        <v>9.0299467919245993E-3</v>
      </c>
      <c r="H59" s="366">
        <f t="shared" si="3"/>
        <v>-73.787068536070137</v>
      </c>
      <c r="I59" s="366">
        <f t="shared" si="4"/>
        <v>-75.785721030192548</v>
      </c>
      <c r="K59" s="218"/>
    </row>
    <row r="60" spans="1:11" ht="14.5" x14ac:dyDescent="0.35">
      <c r="A60" s="377" t="s">
        <v>395</v>
      </c>
      <c r="B60" s="378">
        <v>0.36874200000000001</v>
      </c>
      <c r="C60" s="426">
        <f t="shared" si="5"/>
        <v>3.6953062688231094E-3</v>
      </c>
      <c r="D60" s="378">
        <v>4.2764429999999999E-2</v>
      </c>
      <c r="E60" s="426">
        <f t="shared" si="6"/>
        <v>3.5169706227342285E-4</v>
      </c>
      <c r="F60" s="378">
        <v>1.03496674</v>
      </c>
      <c r="G60" s="91">
        <f t="shared" si="7"/>
        <v>8.2379841831455424E-3</v>
      </c>
      <c r="H60" s="366">
        <f t="shared" si="3"/>
        <v>2320.1579209637543</v>
      </c>
      <c r="I60" s="366">
        <f t="shared" si="4"/>
        <v>180.67503566179059</v>
      </c>
      <c r="K60" s="218"/>
    </row>
    <row r="61" spans="1:11" ht="14.5" x14ac:dyDescent="0.35">
      <c r="A61" s="377" t="s">
        <v>404</v>
      </c>
      <c r="B61" s="378"/>
      <c r="C61" s="426">
        <f t="shared" si="5"/>
        <v>0</v>
      </c>
      <c r="D61" s="378">
        <v>8.0000000000000007E-5</v>
      </c>
      <c r="E61" s="426">
        <f t="shared" si="6"/>
        <v>6.5792447091832699E-7</v>
      </c>
      <c r="F61" s="378">
        <v>1.0337350000000001</v>
      </c>
      <c r="G61" s="91">
        <f t="shared" si="7"/>
        <v>8.2281799505595291E-3</v>
      </c>
      <c r="H61" s="366">
        <f t="shared" si="3"/>
        <v>1292068.75</v>
      </c>
      <c r="I61" s="366" t="s">
        <v>305</v>
      </c>
      <c r="K61" s="218"/>
    </row>
    <row r="62" spans="1:11" ht="14.5" x14ac:dyDescent="0.35">
      <c r="A62" s="377" t="s">
        <v>457</v>
      </c>
      <c r="B62" s="378">
        <v>2.3092213500000001</v>
      </c>
      <c r="C62" s="426">
        <f t="shared" si="5"/>
        <v>2.3141600714741375E-2</v>
      </c>
      <c r="D62" s="378">
        <v>7.771815E-2</v>
      </c>
      <c r="E62" s="426">
        <f t="shared" si="6"/>
        <v>6.3915840899376466E-4</v>
      </c>
      <c r="F62" s="378">
        <v>0.92529670000000008</v>
      </c>
      <c r="G62" s="91">
        <f t="shared" si="7"/>
        <v>7.3650478655157229E-3</v>
      </c>
      <c r="H62" s="366">
        <f t="shared" si="3"/>
        <v>1090.5799353175546</v>
      </c>
      <c r="I62" s="366">
        <f t="shared" si="4"/>
        <v>-59.930359209609762</v>
      </c>
      <c r="K62" s="218"/>
    </row>
    <row r="63" spans="1:11" ht="14.5" x14ac:dyDescent="0.35">
      <c r="A63" s="377" t="s">
        <v>378</v>
      </c>
      <c r="B63" s="378">
        <v>1.4876576000000001</v>
      </c>
      <c r="C63" s="426">
        <f t="shared" si="5"/>
        <v>1.4908392467205642E-2</v>
      </c>
      <c r="D63" s="378">
        <v>12.372027729999999</v>
      </c>
      <c r="E63" s="426">
        <f t="shared" si="6"/>
        <v>0.10174824748058899</v>
      </c>
      <c r="F63" s="378">
        <v>0.71579913999999989</v>
      </c>
      <c r="G63" s="91">
        <f t="shared" si="7"/>
        <v>5.6975183508111392E-3</v>
      </c>
      <c r="H63" s="366">
        <f t="shared" si="3"/>
        <v>-94.214374913949541</v>
      </c>
      <c r="I63" s="366">
        <f t="shared" si="4"/>
        <v>-51.884147266145121</v>
      </c>
      <c r="K63" s="218"/>
    </row>
    <row r="64" spans="1:11" ht="14.5" x14ac:dyDescent="0.35">
      <c r="A64" s="377" t="s">
        <v>454</v>
      </c>
      <c r="B64" s="378">
        <v>1.1958210599999999</v>
      </c>
      <c r="C64" s="426">
        <f t="shared" si="5"/>
        <v>1.198378557204955E-2</v>
      </c>
      <c r="D64" s="378">
        <v>4.6064509199999986</v>
      </c>
      <c r="E64" s="426">
        <f t="shared" si="6"/>
        <v>3.788370980440299E-2</v>
      </c>
      <c r="F64" s="378">
        <v>0.66291554999999991</v>
      </c>
      <c r="G64" s="91">
        <f t="shared" si="7"/>
        <v>5.2765829128588494E-3</v>
      </c>
      <c r="H64" s="366">
        <f t="shared" si="3"/>
        <v>-85.608973990761626</v>
      </c>
      <c r="I64" s="366">
        <f t="shared" si="4"/>
        <v>-44.563984347290223</v>
      </c>
      <c r="K64" s="218"/>
    </row>
    <row r="65" spans="1:11" ht="14.5" x14ac:dyDescent="0.35">
      <c r="A65" s="377" t="s">
        <v>398</v>
      </c>
      <c r="B65" s="378">
        <v>1.1392842999999997</v>
      </c>
      <c r="C65" s="426">
        <f t="shared" si="5"/>
        <v>1.1417208822867335E-2</v>
      </c>
      <c r="D65" s="378"/>
      <c r="E65" s="426">
        <f t="shared" si="6"/>
        <v>0</v>
      </c>
      <c r="F65" s="378">
        <v>0.65446157999999999</v>
      </c>
      <c r="G65" s="91">
        <f t="shared" si="7"/>
        <v>5.2092921792988639E-3</v>
      </c>
      <c r="H65" s="366" t="s">
        <v>305</v>
      </c>
      <c r="I65" s="366">
        <f t="shared" si="4"/>
        <v>-42.555025115328974</v>
      </c>
      <c r="K65" s="218"/>
    </row>
    <row r="66" spans="1:11" ht="14.5" x14ac:dyDescent="0.35">
      <c r="A66" s="377" t="s">
        <v>950</v>
      </c>
      <c r="B66" s="378">
        <v>6.5000000000000006E-3</v>
      </c>
      <c r="C66" s="426">
        <f t="shared" si="5"/>
        <v>6.5139015212127227E-5</v>
      </c>
      <c r="D66" s="378">
        <v>0.55027400000000004</v>
      </c>
      <c r="E66" s="426">
        <f t="shared" si="6"/>
        <v>4.5254841288763928E-3</v>
      </c>
      <c r="F66" s="378">
        <v>0.62495599999999996</v>
      </c>
      <c r="G66" s="91">
        <f t="shared" si="7"/>
        <v>4.9744377709779394E-3</v>
      </c>
      <c r="H66" s="366">
        <f t="shared" si="3"/>
        <v>13.571784238397576</v>
      </c>
      <c r="I66" s="366">
        <f t="shared" si="4"/>
        <v>9514.7076923076911</v>
      </c>
      <c r="K66" s="218"/>
    </row>
    <row r="67" spans="1:11" ht="14.5" x14ac:dyDescent="0.35">
      <c r="A67" s="377" t="s">
        <v>509</v>
      </c>
      <c r="B67" s="378">
        <v>1.2192406600000001</v>
      </c>
      <c r="C67" s="426">
        <f t="shared" si="5"/>
        <v>1.2218482445997542E-2</v>
      </c>
      <c r="D67" s="378">
        <v>0.62400685</v>
      </c>
      <c r="E67" s="426">
        <f t="shared" si="6"/>
        <v>5.1318672079457726E-3</v>
      </c>
      <c r="F67" s="378">
        <v>0.62010714000000011</v>
      </c>
      <c r="G67" s="91">
        <f t="shared" si="7"/>
        <v>4.9358424901418761E-3</v>
      </c>
      <c r="H67" s="366">
        <f t="shared" si="3"/>
        <v>-0.62494666524892661</v>
      </c>
      <c r="I67" s="366">
        <f t="shared" si="4"/>
        <v>-49.139890068954884</v>
      </c>
      <c r="K67" s="218"/>
    </row>
    <row r="68" spans="1:11" ht="14.5" x14ac:dyDescent="0.35">
      <c r="A68" s="377" t="s">
        <v>455</v>
      </c>
      <c r="B68" s="378">
        <v>7.221168650000001</v>
      </c>
      <c r="C68" s="426">
        <f t="shared" ref="C68:C99" si="8">(B68/$B$134)*100</f>
        <v>7.2366125314105564E-2</v>
      </c>
      <c r="D68" s="378">
        <v>0.18429599999999999</v>
      </c>
      <c r="E68" s="426">
        <f t="shared" ref="E68:E99" si="9">(D68/$D$134)*100</f>
        <v>1.5156606036545498E-3</v>
      </c>
      <c r="F68" s="378">
        <v>0.58458694</v>
      </c>
      <c r="G68" s="91">
        <f t="shared" ref="G68:G99" si="10">(F68/$F$134)*100</f>
        <v>4.6531137468180401E-3</v>
      </c>
      <c r="H68" s="366">
        <f t="shared" si="3"/>
        <v>217.2000151929505</v>
      </c>
      <c r="I68" s="366">
        <f t="shared" si="4"/>
        <v>-91.904538332586924</v>
      </c>
      <c r="K68" s="218"/>
    </row>
    <row r="69" spans="1:11" ht="14.5" x14ac:dyDescent="0.35">
      <c r="A69" s="377" t="s">
        <v>377</v>
      </c>
      <c r="B69" s="378">
        <v>7.8462760000000006E-2</v>
      </c>
      <c r="C69" s="426">
        <f t="shared" si="8"/>
        <v>7.8630567957315182E-4</v>
      </c>
      <c r="D69" s="378">
        <v>6.1785480000000004E-2</v>
      </c>
      <c r="E69" s="426">
        <f t="shared" si="9"/>
        <v>5.0812724049293593E-4</v>
      </c>
      <c r="F69" s="378">
        <v>0.57009984000000002</v>
      </c>
      <c r="G69" s="91">
        <f t="shared" si="10"/>
        <v>4.5378013449338525E-3</v>
      </c>
      <c r="H69" s="366">
        <f t="shared" ref="H69:H132" si="11">((F69/D69)-1)*100</f>
        <v>822.7084421776766</v>
      </c>
      <c r="I69" s="366">
        <f t="shared" ref="I69:I131" si="12">((F69/B69)-1)*100</f>
        <v>626.58652333922487</v>
      </c>
      <c r="K69" s="218"/>
    </row>
    <row r="70" spans="1:11" ht="14.5" x14ac:dyDescent="0.35">
      <c r="A70" s="377" t="s">
        <v>388</v>
      </c>
      <c r="B70" s="378"/>
      <c r="C70" s="426">
        <f t="shared" si="8"/>
        <v>0</v>
      </c>
      <c r="D70" s="378"/>
      <c r="E70" s="426">
        <f t="shared" si="9"/>
        <v>0</v>
      </c>
      <c r="F70" s="378">
        <v>0.46782682000000003</v>
      </c>
      <c r="G70" s="91">
        <f t="shared" si="10"/>
        <v>3.7237427973881333E-3</v>
      </c>
      <c r="H70" s="366" t="s">
        <v>305</v>
      </c>
      <c r="I70" s="366" t="s">
        <v>305</v>
      </c>
      <c r="K70" s="218"/>
    </row>
    <row r="71" spans="1:11" ht="14.5" x14ac:dyDescent="0.35">
      <c r="A71" s="377" t="s">
        <v>371</v>
      </c>
      <c r="B71" s="378">
        <v>1.30878793</v>
      </c>
      <c r="C71" s="426">
        <f t="shared" si="8"/>
        <v>1.3115870289495154E-2</v>
      </c>
      <c r="D71" s="378">
        <v>1.9721066299999999</v>
      </c>
      <c r="E71" s="426">
        <f t="shared" si="9"/>
        <v>1.6218715139215932E-2</v>
      </c>
      <c r="F71" s="378">
        <v>0.44836270000000006</v>
      </c>
      <c r="G71" s="91">
        <f t="shared" si="10"/>
        <v>3.5688150045405619E-3</v>
      </c>
      <c r="H71" s="366">
        <f t="shared" si="11"/>
        <v>-77.264784105512589</v>
      </c>
      <c r="I71" s="366">
        <f t="shared" si="12"/>
        <v>-65.742142808422741</v>
      </c>
      <c r="K71" s="218"/>
    </row>
    <row r="72" spans="1:11" ht="14.5" x14ac:dyDescent="0.35">
      <c r="A72" s="377" t="s">
        <v>390</v>
      </c>
      <c r="B72" s="378">
        <v>9.6632615900000012</v>
      </c>
      <c r="C72" s="426">
        <f t="shared" si="8"/>
        <v>9.6839283647657634E-2</v>
      </c>
      <c r="D72" s="378">
        <v>0.42107896000000006</v>
      </c>
      <c r="E72" s="426">
        <f t="shared" si="9"/>
        <v>3.4629768996604924E-3</v>
      </c>
      <c r="F72" s="378">
        <v>0.41613510999999997</v>
      </c>
      <c r="G72" s="91">
        <f t="shared" si="10"/>
        <v>3.3122943199426201E-3</v>
      </c>
      <c r="H72" s="366">
        <f t="shared" si="11"/>
        <v>-1.1740909590923443</v>
      </c>
      <c r="I72" s="366">
        <f t="shared" si="12"/>
        <v>-95.693637121128589</v>
      </c>
      <c r="K72" s="218"/>
    </row>
    <row r="73" spans="1:11" ht="14.5" x14ac:dyDescent="0.35">
      <c r="A73" s="377" t="s">
        <v>397</v>
      </c>
      <c r="B73" s="378">
        <v>7.1857000000000004E-2</v>
      </c>
      <c r="C73" s="426">
        <f t="shared" si="8"/>
        <v>7.2010680247658852E-4</v>
      </c>
      <c r="D73" s="378">
        <v>0.17528626</v>
      </c>
      <c r="E73" s="426">
        <f t="shared" si="9"/>
        <v>1.4415639983719037E-3</v>
      </c>
      <c r="F73" s="378">
        <v>0.38428777999999997</v>
      </c>
      <c r="G73" s="91">
        <f t="shared" si="10"/>
        <v>3.058800375958085E-3</v>
      </c>
      <c r="H73" s="366">
        <f t="shared" si="11"/>
        <v>119.23439977554429</v>
      </c>
      <c r="I73" s="366">
        <f t="shared" si="12"/>
        <v>434.79519044769467</v>
      </c>
      <c r="K73" s="218"/>
    </row>
    <row r="74" spans="1:11" ht="14.5" x14ac:dyDescent="0.35">
      <c r="A74" s="377" t="s">
        <v>465</v>
      </c>
      <c r="B74" s="378"/>
      <c r="C74" s="426">
        <f t="shared" si="8"/>
        <v>0</v>
      </c>
      <c r="D74" s="378"/>
      <c r="E74" s="426">
        <f t="shared" si="9"/>
        <v>0</v>
      </c>
      <c r="F74" s="378">
        <v>0.27437837999999998</v>
      </c>
      <c r="G74" s="91">
        <f t="shared" si="10"/>
        <v>2.1839588339206892E-3</v>
      </c>
      <c r="H74" s="366" t="s">
        <v>305</v>
      </c>
      <c r="I74" s="366" t="s">
        <v>305</v>
      </c>
      <c r="K74" s="218"/>
    </row>
    <row r="75" spans="1:11" ht="14.5" x14ac:dyDescent="0.35">
      <c r="A75" s="377" t="s">
        <v>425</v>
      </c>
      <c r="B75" s="378"/>
      <c r="C75" s="426">
        <f t="shared" si="8"/>
        <v>0</v>
      </c>
      <c r="D75" s="378"/>
      <c r="E75" s="426">
        <f t="shared" si="9"/>
        <v>0</v>
      </c>
      <c r="F75" s="378">
        <v>0.27222832000000002</v>
      </c>
      <c r="G75" s="91">
        <f t="shared" si="10"/>
        <v>2.1668450856346202E-3</v>
      </c>
      <c r="H75" s="366" t="s">
        <v>305</v>
      </c>
      <c r="I75" s="366" t="s">
        <v>305</v>
      </c>
      <c r="K75" s="218"/>
    </row>
    <row r="76" spans="1:11" ht="14.5" x14ac:dyDescent="0.35">
      <c r="A76" s="377" t="s">
        <v>408</v>
      </c>
      <c r="B76" s="378">
        <v>7.5940310000000011E-2</v>
      </c>
      <c r="C76" s="426">
        <f t="shared" si="8"/>
        <v>7.6102723204671643E-4</v>
      </c>
      <c r="D76" s="378">
        <v>3.2669325899999997</v>
      </c>
      <c r="E76" s="426">
        <f t="shared" si="9"/>
        <v>2.6867436197519867E-2</v>
      </c>
      <c r="F76" s="378">
        <v>0.26072981000000001</v>
      </c>
      <c r="G76" s="91">
        <f t="shared" si="10"/>
        <v>2.0753208464018296E-3</v>
      </c>
      <c r="H76" s="366">
        <f t="shared" si="11"/>
        <v>-92.019124888034497</v>
      </c>
      <c r="I76" s="366">
        <f t="shared" si="12"/>
        <v>243.33519312733904</v>
      </c>
      <c r="K76" s="218"/>
    </row>
    <row r="77" spans="1:11" ht="14.5" x14ac:dyDescent="0.35">
      <c r="A77" s="377" t="s">
        <v>393</v>
      </c>
      <c r="B77" s="378">
        <v>9.4815139999999992E-2</v>
      </c>
      <c r="C77" s="426">
        <f t="shared" si="8"/>
        <v>9.5017920719999544E-4</v>
      </c>
      <c r="D77" s="378"/>
      <c r="E77" s="426">
        <f t="shared" si="9"/>
        <v>0</v>
      </c>
      <c r="F77" s="378">
        <v>0.22952939000000003</v>
      </c>
      <c r="G77" s="91">
        <f t="shared" si="10"/>
        <v>1.8269760865813379E-3</v>
      </c>
      <c r="H77" s="366" t="s">
        <v>305</v>
      </c>
      <c r="I77" s="366">
        <f t="shared" si="12"/>
        <v>142.08094825362286</v>
      </c>
      <c r="K77" s="218"/>
    </row>
    <row r="78" spans="1:11" ht="14.5" x14ac:dyDescent="0.35">
      <c r="A78" s="377" t="s">
        <v>297</v>
      </c>
      <c r="B78" s="378">
        <v>9.8007669999999991E-2</v>
      </c>
      <c r="C78" s="426">
        <f t="shared" si="8"/>
        <v>9.8217278569771426E-4</v>
      </c>
      <c r="D78" s="378">
        <v>0.15462071999999999</v>
      </c>
      <c r="E78" s="426">
        <f t="shared" si="9"/>
        <v>1.2716094424876346E-3</v>
      </c>
      <c r="F78" s="378">
        <v>0.21021861000000003</v>
      </c>
      <c r="G78" s="91">
        <f t="shared" si="10"/>
        <v>1.6732688281198692E-3</v>
      </c>
      <c r="H78" s="366">
        <f t="shared" si="11"/>
        <v>35.957593523041439</v>
      </c>
      <c r="I78" s="366">
        <f t="shared" si="12"/>
        <v>114.49199843236767</v>
      </c>
      <c r="K78" s="218"/>
    </row>
    <row r="79" spans="1:11" ht="14.5" x14ac:dyDescent="0.35">
      <c r="A79" s="377" t="s">
        <v>951</v>
      </c>
      <c r="B79" s="378">
        <v>5.9500000000000004E-4</v>
      </c>
      <c r="C79" s="426">
        <f t="shared" si="8"/>
        <v>5.9627252386485689E-6</v>
      </c>
      <c r="D79" s="378"/>
      <c r="E79" s="426">
        <f t="shared" si="9"/>
        <v>0</v>
      </c>
      <c r="F79" s="378">
        <v>0.20147467999999999</v>
      </c>
      <c r="G79" s="91">
        <f t="shared" si="10"/>
        <v>1.6036701113161468E-3</v>
      </c>
      <c r="H79" s="366" t="s">
        <v>305</v>
      </c>
      <c r="I79" s="366">
        <f t="shared" si="12"/>
        <v>33761.290756302515</v>
      </c>
      <c r="K79" s="218"/>
    </row>
    <row r="80" spans="1:11" ht="14.5" x14ac:dyDescent="0.35">
      <c r="A80" s="377" t="s">
        <v>376</v>
      </c>
      <c r="B80" s="378">
        <v>3.77482907</v>
      </c>
      <c r="C80" s="426">
        <f t="shared" si="8"/>
        <v>3.7829022802140004E-2</v>
      </c>
      <c r="D80" s="378"/>
      <c r="E80" s="426">
        <f t="shared" si="9"/>
        <v>0</v>
      </c>
      <c r="F80" s="378">
        <v>0.18909058999999998</v>
      </c>
      <c r="G80" s="91">
        <f t="shared" si="10"/>
        <v>1.5050969556776852E-3</v>
      </c>
      <c r="H80" s="366" t="s">
        <v>305</v>
      </c>
      <c r="I80" s="366">
        <f t="shared" si="12"/>
        <v>-94.990750932200484</v>
      </c>
      <c r="K80" s="218"/>
    </row>
    <row r="81" spans="1:11" ht="14.5" x14ac:dyDescent="0.35">
      <c r="A81" s="377" t="s">
        <v>430</v>
      </c>
      <c r="B81" s="378"/>
      <c r="C81" s="426">
        <f t="shared" si="8"/>
        <v>0</v>
      </c>
      <c r="D81" s="378"/>
      <c r="E81" s="426">
        <f t="shared" si="9"/>
        <v>0</v>
      </c>
      <c r="F81" s="378">
        <v>0.173461</v>
      </c>
      <c r="G81" s="91">
        <f t="shared" si="10"/>
        <v>1.380690720933321E-3</v>
      </c>
      <c r="H81" s="366" t="s">
        <v>305</v>
      </c>
      <c r="I81" s="366" t="s">
        <v>305</v>
      </c>
      <c r="K81" s="218"/>
    </row>
    <row r="82" spans="1:11" ht="14.5" x14ac:dyDescent="0.35">
      <c r="A82" s="377" t="s">
        <v>296</v>
      </c>
      <c r="B82" s="378">
        <v>1.8113622100000002</v>
      </c>
      <c r="C82" s="426">
        <f t="shared" si="8"/>
        <v>1.8152361623363443E-2</v>
      </c>
      <c r="D82" s="378">
        <v>31.649575899999999</v>
      </c>
      <c r="E82" s="426">
        <f t="shared" si="9"/>
        <v>0.26028788098496158</v>
      </c>
      <c r="F82" s="378">
        <v>0.16042911000000001</v>
      </c>
      <c r="G82" s="91">
        <f t="shared" si="10"/>
        <v>1.2769612970327108E-3</v>
      </c>
      <c r="H82" s="366">
        <f t="shared" si="11"/>
        <v>-99.49310818411314</v>
      </c>
      <c r="I82" s="366">
        <f t="shared" si="12"/>
        <v>-91.143178922784301</v>
      </c>
      <c r="K82" s="218"/>
    </row>
    <row r="83" spans="1:11" ht="14.5" x14ac:dyDescent="0.35">
      <c r="A83" s="377" t="s">
        <v>385</v>
      </c>
      <c r="B83" s="378"/>
      <c r="C83" s="426">
        <f t="shared" si="8"/>
        <v>0</v>
      </c>
      <c r="D83" s="378">
        <v>0.2569784</v>
      </c>
      <c r="E83" s="426">
        <f t="shared" si="9"/>
        <v>2.1134047232179774E-3</v>
      </c>
      <c r="F83" s="378">
        <v>0.15255937999999999</v>
      </c>
      <c r="G83" s="91">
        <f t="shared" si="10"/>
        <v>1.2143209156948273E-3</v>
      </c>
      <c r="H83" s="366">
        <f t="shared" si="11"/>
        <v>-40.6333839731277</v>
      </c>
      <c r="I83" s="366" t="s">
        <v>305</v>
      </c>
      <c r="K83" s="218"/>
    </row>
    <row r="84" spans="1:11" ht="14.5" x14ac:dyDescent="0.35">
      <c r="A84" s="377" t="s">
        <v>952</v>
      </c>
      <c r="B84" s="378">
        <v>2.6608332999999997</v>
      </c>
      <c r="C84" s="426">
        <f t="shared" si="8"/>
        <v>2.6665240123943793E-2</v>
      </c>
      <c r="D84" s="378">
        <v>7.3713103600000007</v>
      </c>
      <c r="E84" s="426">
        <f t="shared" si="9"/>
        <v>6.0622068357222281E-2</v>
      </c>
      <c r="F84" s="378">
        <v>0.15048</v>
      </c>
      <c r="G84" s="91">
        <f t="shared" si="10"/>
        <v>1.1977697562336556E-3</v>
      </c>
      <c r="H84" s="366">
        <f t="shared" si="11"/>
        <v>-97.958571913935799</v>
      </c>
      <c r="I84" s="366">
        <f t="shared" si="12"/>
        <v>-94.344628804818399</v>
      </c>
      <c r="K84" s="218"/>
    </row>
    <row r="85" spans="1:11" ht="14.5" x14ac:dyDescent="0.35">
      <c r="A85" s="377" t="s">
        <v>400</v>
      </c>
      <c r="B85" s="378"/>
      <c r="C85" s="426">
        <f t="shared" si="8"/>
        <v>0</v>
      </c>
      <c r="D85" s="378"/>
      <c r="E85" s="426">
        <f t="shared" si="9"/>
        <v>0</v>
      </c>
      <c r="F85" s="378">
        <v>0.13215265000000001</v>
      </c>
      <c r="G85" s="91">
        <f t="shared" si="10"/>
        <v>1.0518902669865206E-3</v>
      </c>
      <c r="H85" s="366" t="s">
        <v>305</v>
      </c>
      <c r="I85" s="366" t="s">
        <v>305</v>
      </c>
      <c r="K85" s="218"/>
    </row>
    <row r="86" spans="1:11" ht="14.5" x14ac:dyDescent="0.35">
      <c r="A86" s="377" t="s">
        <v>379</v>
      </c>
      <c r="B86" s="378">
        <v>0.25434800000000002</v>
      </c>
      <c r="C86" s="426">
        <f t="shared" si="8"/>
        <v>2.5489197294114052E-3</v>
      </c>
      <c r="D86" s="378">
        <v>0.28174519000000003</v>
      </c>
      <c r="E86" s="426">
        <f t="shared" si="9"/>
        <v>2.317088188306669E-3</v>
      </c>
      <c r="F86" s="378">
        <v>0.11569075999999999</v>
      </c>
      <c r="G86" s="91">
        <f t="shared" si="10"/>
        <v>9.2085920656357224E-4</v>
      </c>
      <c r="H86" s="366">
        <f t="shared" si="11"/>
        <v>-58.93780475897389</v>
      </c>
      <c r="I86" s="366">
        <f t="shared" si="12"/>
        <v>-54.514775032632471</v>
      </c>
      <c r="K86" s="218"/>
    </row>
    <row r="87" spans="1:11" ht="14.5" x14ac:dyDescent="0.35">
      <c r="A87" s="377" t="s">
        <v>568</v>
      </c>
      <c r="B87" s="378"/>
      <c r="C87" s="426">
        <f t="shared" si="8"/>
        <v>0</v>
      </c>
      <c r="D87" s="378"/>
      <c r="E87" s="426">
        <f t="shared" si="9"/>
        <v>0</v>
      </c>
      <c r="F87" s="378">
        <v>8.1527000000000002E-2</v>
      </c>
      <c r="G87" s="91">
        <f t="shared" si="10"/>
        <v>6.4892726552672278E-4</v>
      </c>
      <c r="H87" s="366" t="s">
        <v>305</v>
      </c>
      <c r="I87" s="366" t="s">
        <v>305</v>
      </c>
      <c r="K87" s="218"/>
    </row>
    <row r="88" spans="1:11" ht="14.5" x14ac:dyDescent="0.35">
      <c r="A88" s="377" t="s">
        <v>609</v>
      </c>
      <c r="B88" s="378"/>
      <c r="C88" s="426">
        <f t="shared" si="8"/>
        <v>0</v>
      </c>
      <c r="D88" s="378">
        <v>1.7939799999999999E-3</v>
      </c>
      <c r="E88" s="426">
        <f t="shared" si="9"/>
        <v>1.4753791779225752E-5</v>
      </c>
      <c r="F88" s="378">
        <v>4.6343099999999998E-2</v>
      </c>
      <c r="G88" s="91">
        <f t="shared" si="10"/>
        <v>3.6887535612780385E-4</v>
      </c>
      <c r="H88" s="366">
        <f t="shared" si="11"/>
        <v>2483.2562235922364</v>
      </c>
      <c r="I88" s="366" t="s">
        <v>305</v>
      </c>
      <c r="K88" s="218"/>
    </row>
    <row r="89" spans="1:11" ht="14.5" x14ac:dyDescent="0.35">
      <c r="A89" s="377" t="s">
        <v>452</v>
      </c>
      <c r="B89" s="378">
        <v>24.25860659999999</v>
      </c>
      <c r="C89" s="426">
        <f t="shared" si="8"/>
        <v>0.24310488374498598</v>
      </c>
      <c r="D89" s="378">
        <v>5.5889499999999996E-3</v>
      </c>
      <c r="E89" s="426">
        <f t="shared" si="9"/>
        <v>4.5963837146737287E-5</v>
      </c>
      <c r="F89" s="378">
        <v>4.6136160000000002E-2</v>
      </c>
      <c r="G89" s="91">
        <f t="shared" si="10"/>
        <v>3.6722818392315881E-4</v>
      </c>
      <c r="H89" s="366">
        <f t="shared" si="11"/>
        <v>725.48886642392586</v>
      </c>
      <c r="I89" s="366">
        <f t="shared" si="12"/>
        <v>-99.809815292523851</v>
      </c>
      <c r="K89" s="218"/>
    </row>
    <row r="90" spans="1:11" ht="14.5" x14ac:dyDescent="0.35">
      <c r="A90" s="377" t="s">
        <v>630</v>
      </c>
      <c r="B90" s="378"/>
      <c r="C90" s="426">
        <f t="shared" si="8"/>
        <v>0</v>
      </c>
      <c r="D90" s="378"/>
      <c r="E90" s="426">
        <f t="shared" si="9"/>
        <v>0</v>
      </c>
      <c r="F90" s="378">
        <v>4.5769769999999994E-2</v>
      </c>
      <c r="G90" s="91">
        <f t="shared" si="10"/>
        <v>3.6431184380496067E-4</v>
      </c>
      <c r="H90" s="366" t="s">
        <v>305</v>
      </c>
      <c r="I90" s="366" t="s">
        <v>305</v>
      </c>
      <c r="K90" s="218"/>
    </row>
    <row r="91" spans="1:11" ht="14.5" x14ac:dyDescent="0.35">
      <c r="A91" s="377" t="s">
        <v>581</v>
      </c>
      <c r="B91" s="378"/>
      <c r="C91" s="426">
        <f t="shared" si="8"/>
        <v>0</v>
      </c>
      <c r="D91" s="378">
        <v>7.2575280000000006E-2</v>
      </c>
      <c r="E91" s="426">
        <f t="shared" si="9"/>
        <v>5.9686315869686792E-4</v>
      </c>
      <c r="F91" s="378">
        <v>4.3781980000000005E-2</v>
      </c>
      <c r="G91" s="91">
        <f t="shared" si="10"/>
        <v>3.4848970967588246E-4</v>
      </c>
      <c r="H91" s="366">
        <f t="shared" si="11"/>
        <v>-39.673701568908861</v>
      </c>
      <c r="I91" s="366" t="s">
        <v>305</v>
      </c>
      <c r="K91" s="218"/>
    </row>
    <row r="92" spans="1:11" ht="14.5" x14ac:dyDescent="0.35">
      <c r="A92" s="377" t="s">
        <v>372</v>
      </c>
      <c r="B92" s="378">
        <v>0.198406</v>
      </c>
      <c r="C92" s="426">
        <f t="shared" si="8"/>
        <v>1.9883033003349712E-3</v>
      </c>
      <c r="D92" s="378"/>
      <c r="E92" s="426">
        <f t="shared" si="9"/>
        <v>0</v>
      </c>
      <c r="F92" s="378">
        <v>3.6067000000000009E-2</v>
      </c>
      <c r="G92" s="91">
        <f t="shared" si="10"/>
        <v>2.8708108584582178E-4</v>
      </c>
      <c r="H92" s="366" t="s">
        <v>305</v>
      </c>
      <c r="I92" s="366">
        <f t="shared" si="12"/>
        <v>-81.821618297833737</v>
      </c>
      <c r="K92" s="218"/>
    </row>
    <row r="93" spans="1:11" ht="14.5" x14ac:dyDescent="0.35">
      <c r="A93" s="377" t="s">
        <v>402</v>
      </c>
      <c r="B93" s="378">
        <v>5.9631935399999998</v>
      </c>
      <c r="C93" s="426">
        <f t="shared" si="8"/>
        <v>5.9759469956141335E-2</v>
      </c>
      <c r="D93" s="378"/>
      <c r="E93" s="426">
        <f t="shared" si="9"/>
        <v>0</v>
      </c>
      <c r="F93" s="378">
        <v>3.2946940000000001E-2</v>
      </c>
      <c r="G93" s="91">
        <f t="shared" si="10"/>
        <v>2.6224646658987822E-4</v>
      </c>
      <c r="H93" s="366" t="s">
        <v>305</v>
      </c>
      <c r="I93" s="366">
        <f t="shared" si="12"/>
        <v>-99.447495041390184</v>
      </c>
      <c r="K93" s="218"/>
    </row>
    <row r="94" spans="1:11" ht="14.5" x14ac:dyDescent="0.35">
      <c r="A94" s="377" t="s">
        <v>410</v>
      </c>
      <c r="B94" s="378"/>
      <c r="C94" s="426">
        <f t="shared" si="8"/>
        <v>0</v>
      </c>
      <c r="D94" s="378">
        <v>3.153E-3</v>
      </c>
      <c r="E94" s="426">
        <f t="shared" si="9"/>
        <v>2.5930448210068558E-5</v>
      </c>
      <c r="F94" s="378">
        <v>3.2256939999999998E-2</v>
      </c>
      <c r="G94" s="91">
        <f t="shared" si="10"/>
        <v>2.5675430064223587E-4</v>
      </c>
      <c r="H94" s="366">
        <f t="shared" si="11"/>
        <v>923.05550269584523</v>
      </c>
      <c r="I94" s="366" t="s">
        <v>305</v>
      </c>
      <c r="K94" s="218"/>
    </row>
    <row r="95" spans="1:11" ht="14.5" x14ac:dyDescent="0.35">
      <c r="A95" s="377" t="s">
        <v>637</v>
      </c>
      <c r="B95" s="378"/>
      <c r="C95" s="426">
        <f t="shared" si="8"/>
        <v>0</v>
      </c>
      <c r="D95" s="378">
        <v>2.724E-2</v>
      </c>
      <c r="E95" s="426">
        <f t="shared" si="9"/>
        <v>2.2402328234769032E-4</v>
      </c>
      <c r="F95" s="378">
        <v>2.9655000000000001E-2</v>
      </c>
      <c r="G95" s="91">
        <f t="shared" si="10"/>
        <v>2.3604374083671621E-4</v>
      </c>
      <c r="H95" s="366">
        <f t="shared" si="11"/>
        <v>8.8656387665198224</v>
      </c>
      <c r="I95" s="366" t="s">
        <v>305</v>
      </c>
      <c r="K95" s="218"/>
    </row>
    <row r="96" spans="1:11" ht="14.5" x14ac:dyDescent="0.35">
      <c r="A96" s="377" t="s">
        <v>364</v>
      </c>
      <c r="B96" s="378">
        <v>2.79002828</v>
      </c>
      <c r="C96" s="426">
        <f t="shared" si="8"/>
        <v>2.795995301125925E-2</v>
      </c>
      <c r="D96" s="378"/>
      <c r="E96" s="426">
        <f t="shared" si="9"/>
        <v>0</v>
      </c>
      <c r="F96" s="378">
        <v>1.4E-2</v>
      </c>
      <c r="G96" s="91">
        <f t="shared" si="10"/>
        <v>1.1143525111158412E-4</v>
      </c>
      <c r="H96" s="366" t="s">
        <v>305</v>
      </c>
      <c r="I96" s="366">
        <f t="shared" si="12"/>
        <v>-99.498212971518697</v>
      </c>
      <c r="K96" s="218"/>
    </row>
    <row r="97" spans="1:11" ht="14.5" x14ac:dyDescent="0.35">
      <c r="A97" s="377" t="s">
        <v>301</v>
      </c>
      <c r="B97" s="378">
        <v>6.6935140000000004E-2</v>
      </c>
      <c r="C97" s="426">
        <f t="shared" si="8"/>
        <v>6.7078293887474843E-4</v>
      </c>
      <c r="D97" s="378">
        <v>6.1499999999999999E-2</v>
      </c>
      <c r="E97" s="426">
        <f t="shared" si="9"/>
        <v>5.0577943701846388E-4</v>
      </c>
      <c r="F97" s="378">
        <v>1.2121399999999999E-2</v>
      </c>
      <c r="G97" s="91">
        <f t="shared" si="10"/>
        <v>9.6482232344568256E-5</v>
      </c>
      <c r="H97" s="366">
        <f t="shared" si="11"/>
        <v>-80.290406504065047</v>
      </c>
      <c r="I97" s="366">
        <f t="shared" si="12"/>
        <v>-81.890827448781025</v>
      </c>
      <c r="K97" s="218"/>
    </row>
    <row r="98" spans="1:11" ht="14.5" x14ac:dyDescent="0.35">
      <c r="A98" s="377" t="s">
        <v>387</v>
      </c>
      <c r="B98" s="378"/>
      <c r="C98" s="426">
        <f t="shared" si="8"/>
        <v>0</v>
      </c>
      <c r="D98" s="378">
        <v>7.2570740000000009E-2</v>
      </c>
      <c r="E98" s="426">
        <f t="shared" si="9"/>
        <v>5.9682582148314338E-4</v>
      </c>
      <c r="F98" s="378">
        <v>1.105857E-2</v>
      </c>
      <c r="G98" s="91">
        <f t="shared" si="10"/>
        <v>8.8022466063216481E-5</v>
      </c>
      <c r="H98" s="366">
        <f t="shared" si="11"/>
        <v>-84.761668407956165</v>
      </c>
      <c r="I98" s="366" t="s">
        <v>305</v>
      </c>
      <c r="K98" s="218"/>
    </row>
    <row r="99" spans="1:11" ht="14.5" x14ac:dyDescent="0.35">
      <c r="A99" s="377" t="s">
        <v>358</v>
      </c>
      <c r="B99" s="378">
        <v>3.7260000000000001E-2</v>
      </c>
      <c r="C99" s="426">
        <f t="shared" si="8"/>
        <v>3.7339687796982462E-4</v>
      </c>
      <c r="D99" s="378">
        <v>0.72293284999999996</v>
      </c>
      <c r="E99" s="426">
        <f t="shared" si="9"/>
        <v>5.9454401605716018E-3</v>
      </c>
      <c r="F99" s="378">
        <v>6.2799999999999991E-3</v>
      </c>
      <c r="G99" s="91">
        <f t="shared" si="10"/>
        <v>4.9986669784339155E-5</v>
      </c>
      <c r="H99" s="366">
        <f t="shared" si="11"/>
        <v>-99.131316276470216</v>
      </c>
      <c r="I99" s="366">
        <f t="shared" si="12"/>
        <v>-83.145464304884598</v>
      </c>
      <c r="K99" s="218"/>
    </row>
    <row r="100" spans="1:11" ht="14.5" x14ac:dyDescent="0.35">
      <c r="A100" s="377" t="s">
        <v>435</v>
      </c>
      <c r="B100" s="378"/>
      <c r="C100" s="426">
        <f t="shared" ref="C100:C131" si="13">(B100/$B$134)*100</f>
        <v>0</v>
      </c>
      <c r="D100" s="378">
        <v>5.2699999999999995E-3</v>
      </c>
      <c r="E100" s="426">
        <f t="shared" ref="E100:E131" si="14">(D100/$D$134)*100</f>
        <v>4.3340774521744783E-5</v>
      </c>
      <c r="F100" s="378">
        <v>5.8100000000000001E-3</v>
      </c>
      <c r="G100" s="91">
        <f t="shared" ref="G100:G131" si="15">(F100/$F$134)*100</f>
        <v>4.6245629211307408E-5</v>
      </c>
      <c r="H100" s="366">
        <f t="shared" si="11"/>
        <v>10.246679316888052</v>
      </c>
      <c r="I100" s="366" t="s">
        <v>305</v>
      </c>
      <c r="K100" s="218"/>
    </row>
    <row r="101" spans="1:11" ht="14.5" x14ac:dyDescent="0.35">
      <c r="A101" s="377" t="s">
        <v>420</v>
      </c>
      <c r="B101" s="378"/>
      <c r="C101" s="426">
        <f t="shared" si="13"/>
        <v>0</v>
      </c>
      <c r="D101" s="378"/>
      <c r="E101" s="426">
        <f t="shared" si="14"/>
        <v>0</v>
      </c>
      <c r="F101" s="378">
        <v>4.0459999999999992E-3</v>
      </c>
      <c r="G101" s="91">
        <f t="shared" si="15"/>
        <v>3.22047875712478E-5</v>
      </c>
      <c r="H101" s="366" t="s">
        <v>305</v>
      </c>
      <c r="I101" s="366" t="s">
        <v>305</v>
      </c>
      <c r="K101" s="218"/>
    </row>
    <row r="102" spans="1:11" ht="14.5" x14ac:dyDescent="0.35">
      <c r="A102" s="377" t="s">
        <v>357</v>
      </c>
      <c r="B102" s="378">
        <v>4.9667990000000002E-2</v>
      </c>
      <c r="C102" s="426">
        <f t="shared" si="13"/>
        <v>4.9774214710242802E-4</v>
      </c>
      <c r="D102" s="378">
        <v>2.9870600000000004E-2</v>
      </c>
      <c r="E102" s="426">
        <f t="shared" si="14"/>
        <v>2.4565748376266224E-4</v>
      </c>
      <c r="F102" s="378">
        <v>3.3E-3</v>
      </c>
      <c r="G102" s="91">
        <f t="shared" si="15"/>
        <v>2.6266880619159115E-5</v>
      </c>
      <c r="H102" s="366">
        <f t="shared" si="11"/>
        <v>-88.952347793482559</v>
      </c>
      <c r="I102" s="366">
        <f t="shared" si="12"/>
        <v>-93.3558817258359</v>
      </c>
      <c r="K102" s="218"/>
    </row>
    <row r="103" spans="1:11" ht="14.5" x14ac:dyDescent="0.35">
      <c r="A103" s="377" t="s">
        <v>399</v>
      </c>
      <c r="B103" s="378">
        <v>1.6750000000000001E-3</v>
      </c>
      <c r="C103" s="426">
        <f t="shared" si="13"/>
        <v>1.6785823150817398E-5</v>
      </c>
      <c r="D103" s="378">
        <v>0.29479006000000002</v>
      </c>
      <c r="E103" s="426">
        <f t="shared" si="14"/>
        <v>2.4243699282185233E-3</v>
      </c>
      <c r="F103" s="378">
        <v>2.3999999999999998E-3</v>
      </c>
      <c r="G103" s="91">
        <f t="shared" si="15"/>
        <v>1.9103185904842989E-5</v>
      </c>
      <c r="H103" s="366">
        <f t="shared" si="11"/>
        <v>-99.185861287181794</v>
      </c>
      <c r="I103" s="366">
        <f t="shared" si="12"/>
        <v>43.283582089552233</v>
      </c>
      <c r="K103" s="218"/>
    </row>
    <row r="104" spans="1:11" ht="14.5" x14ac:dyDescent="0.35">
      <c r="A104" s="377" t="s">
        <v>396</v>
      </c>
      <c r="B104" s="378">
        <v>0.71806820999999998</v>
      </c>
      <c r="C104" s="426">
        <f t="shared" si="13"/>
        <v>7.1960393930053778E-3</v>
      </c>
      <c r="D104" s="378">
        <v>0.27483786999999998</v>
      </c>
      <c r="E104" s="426">
        <f t="shared" si="14"/>
        <v>2.2602820026008737E-3</v>
      </c>
      <c r="F104" s="378">
        <v>5.2999999999999998E-4</v>
      </c>
      <c r="G104" s="91">
        <f t="shared" si="15"/>
        <v>4.2186202206528276E-6</v>
      </c>
      <c r="H104" s="366">
        <f t="shared" si="11"/>
        <v>-99.807159035252312</v>
      </c>
      <c r="I104" s="366">
        <f t="shared" si="12"/>
        <v>-99.926190855879838</v>
      </c>
      <c r="K104" s="218"/>
    </row>
    <row r="105" spans="1:11" ht="14.5" x14ac:dyDescent="0.35">
      <c r="A105" s="377" t="s">
        <v>599</v>
      </c>
      <c r="B105" s="378">
        <v>1.3619394299999998</v>
      </c>
      <c r="C105" s="426">
        <f t="shared" si="13"/>
        <v>1.364852203827167E-2</v>
      </c>
      <c r="D105" s="378"/>
      <c r="E105" s="426">
        <f t="shared" si="14"/>
        <v>0</v>
      </c>
      <c r="F105" s="378">
        <v>5.0000000000000002E-5</v>
      </c>
      <c r="G105" s="91">
        <f t="shared" si="15"/>
        <v>3.9798303968422907E-7</v>
      </c>
      <c r="H105" s="366" t="s">
        <v>305</v>
      </c>
      <c r="I105" s="366">
        <f t="shared" si="12"/>
        <v>-99.996328764782149</v>
      </c>
      <c r="K105" s="218"/>
    </row>
    <row r="106" spans="1:11" ht="14.5" x14ac:dyDescent="0.35">
      <c r="A106" s="377" t="s">
        <v>369</v>
      </c>
      <c r="B106" s="378">
        <v>0.3440105</v>
      </c>
      <c r="C106" s="426">
        <f t="shared" si="13"/>
        <v>3.4474623373279213E-3</v>
      </c>
      <c r="D106" s="378">
        <v>5.6848999999999997E-3</v>
      </c>
      <c r="E106" s="426">
        <f t="shared" si="14"/>
        <v>4.6752935309044958E-5</v>
      </c>
      <c r="F106" s="378">
        <v>5.0000000000000002E-5</v>
      </c>
      <c r="G106" s="91">
        <f t="shared" si="15"/>
        <v>3.9798303968422907E-7</v>
      </c>
      <c r="H106" s="366">
        <f t="shared" si="11"/>
        <v>-99.120477053246319</v>
      </c>
      <c r="I106" s="366">
        <f t="shared" si="12"/>
        <v>-99.985465559917515</v>
      </c>
      <c r="K106" s="218"/>
    </row>
    <row r="107" spans="1:11" ht="14.5" x14ac:dyDescent="0.35">
      <c r="A107" s="377" t="s">
        <v>464</v>
      </c>
      <c r="B107" s="378"/>
      <c r="C107" s="426">
        <f t="shared" si="13"/>
        <v>0</v>
      </c>
      <c r="D107" s="378">
        <v>5.4600000000000003E-2</v>
      </c>
      <c r="E107" s="426">
        <f t="shared" si="14"/>
        <v>4.4903345140175814E-4</v>
      </c>
      <c r="F107" s="378"/>
      <c r="G107" s="91">
        <f t="shared" si="15"/>
        <v>0</v>
      </c>
      <c r="H107" s="366">
        <f t="shared" si="11"/>
        <v>-100</v>
      </c>
      <c r="I107" s="366" t="s">
        <v>305</v>
      </c>
      <c r="K107" s="218"/>
    </row>
    <row r="108" spans="1:11" ht="14.5" x14ac:dyDescent="0.35">
      <c r="A108" s="377" t="s">
        <v>403</v>
      </c>
      <c r="B108" s="378">
        <v>5.3307999999999994E-2</v>
      </c>
      <c r="C108" s="426">
        <f t="shared" si="13"/>
        <v>5.3422009583508874E-4</v>
      </c>
      <c r="D108" s="378"/>
      <c r="E108" s="426">
        <f t="shared" si="14"/>
        <v>0</v>
      </c>
      <c r="F108" s="378"/>
      <c r="G108" s="91">
        <f t="shared" si="15"/>
        <v>0</v>
      </c>
      <c r="H108" s="366" t="s">
        <v>305</v>
      </c>
      <c r="I108" s="366">
        <f t="shared" si="12"/>
        <v>-100</v>
      </c>
      <c r="K108" s="218"/>
    </row>
    <row r="109" spans="1:11" ht="14.5" x14ac:dyDescent="0.35">
      <c r="A109" s="377" t="s">
        <v>608</v>
      </c>
      <c r="B109" s="378">
        <v>1.2E-2</v>
      </c>
      <c r="C109" s="426">
        <f t="shared" si="13"/>
        <v>1.2025664346854255E-4</v>
      </c>
      <c r="D109" s="378"/>
      <c r="E109" s="426">
        <f t="shared" si="14"/>
        <v>0</v>
      </c>
      <c r="F109" s="378"/>
      <c r="G109" s="91">
        <f t="shared" si="15"/>
        <v>0</v>
      </c>
      <c r="H109" s="366" t="s">
        <v>305</v>
      </c>
      <c r="I109" s="366">
        <f t="shared" si="12"/>
        <v>-100</v>
      </c>
      <c r="K109" s="218"/>
    </row>
    <row r="110" spans="1:11" ht="14.5" x14ac:dyDescent="0.35">
      <c r="A110" s="377" t="s">
        <v>486</v>
      </c>
      <c r="B110" s="378"/>
      <c r="C110" s="426">
        <f t="shared" si="13"/>
        <v>0</v>
      </c>
      <c r="D110" s="378">
        <v>4.9799999999999996E-4</v>
      </c>
      <c r="E110" s="426">
        <f t="shared" si="14"/>
        <v>4.0955798314665843E-6</v>
      </c>
      <c r="F110" s="378"/>
      <c r="G110" s="91">
        <f t="shared" si="15"/>
        <v>0</v>
      </c>
      <c r="H110" s="366">
        <f t="shared" si="11"/>
        <v>-100</v>
      </c>
      <c r="I110" s="366" t="s">
        <v>305</v>
      </c>
      <c r="K110" s="218"/>
    </row>
    <row r="111" spans="1:11" ht="14.5" x14ac:dyDescent="0.35">
      <c r="A111" s="377" t="s">
        <v>391</v>
      </c>
      <c r="B111" s="378">
        <v>1.7229059999999997E-2</v>
      </c>
      <c r="C111" s="426">
        <f t="shared" si="13"/>
        <v>1.7265907714317726E-4</v>
      </c>
      <c r="D111" s="378">
        <v>8.7699999999999996E-4</v>
      </c>
      <c r="E111" s="426">
        <f t="shared" si="14"/>
        <v>7.2124970124421585E-6</v>
      </c>
      <c r="F111" s="378"/>
      <c r="G111" s="91">
        <f t="shared" si="15"/>
        <v>0</v>
      </c>
      <c r="H111" s="366">
        <f t="shared" si="11"/>
        <v>-100</v>
      </c>
      <c r="I111" s="366">
        <f t="shared" si="12"/>
        <v>-100</v>
      </c>
      <c r="K111" s="218"/>
    </row>
    <row r="112" spans="1:11" ht="14.5" x14ac:dyDescent="0.35">
      <c r="A112" s="377" t="s">
        <v>478</v>
      </c>
      <c r="B112" s="378">
        <v>0.16609760999999998</v>
      </c>
      <c r="C112" s="426">
        <f t="shared" si="13"/>
        <v>1.6645284222289189E-3</v>
      </c>
      <c r="D112" s="378"/>
      <c r="E112" s="426">
        <f t="shared" si="14"/>
        <v>0</v>
      </c>
      <c r="F112" s="378"/>
      <c r="G112" s="91">
        <f t="shared" si="15"/>
        <v>0</v>
      </c>
      <c r="H112" s="366" t="s">
        <v>305</v>
      </c>
      <c r="I112" s="366">
        <f t="shared" si="12"/>
        <v>-100</v>
      </c>
      <c r="K112" s="218"/>
    </row>
    <row r="113" spans="1:11" ht="14.5" x14ac:dyDescent="0.35">
      <c r="A113" s="377" t="s">
        <v>463</v>
      </c>
      <c r="B113" s="378">
        <v>0.49647289999999999</v>
      </c>
      <c r="C113" s="426">
        <f t="shared" si="13"/>
        <v>4.975347043924448E-3</v>
      </c>
      <c r="D113" s="378"/>
      <c r="E113" s="426">
        <f t="shared" si="14"/>
        <v>0</v>
      </c>
      <c r="F113" s="378"/>
      <c r="G113" s="91">
        <f t="shared" si="15"/>
        <v>0</v>
      </c>
      <c r="H113" s="366" t="s">
        <v>305</v>
      </c>
      <c r="I113" s="366">
        <f t="shared" si="12"/>
        <v>-100</v>
      </c>
      <c r="K113" s="218"/>
    </row>
    <row r="114" spans="1:11" ht="14.5" x14ac:dyDescent="0.35">
      <c r="A114" s="377" t="s">
        <v>426</v>
      </c>
      <c r="B114" s="378"/>
      <c r="C114" s="426">
        <f t="shared" si="13"/>
        <v>0</v>
      </c>
      <c r="D114" s="378">
        <v>5.3799999999999994E-3</v>
      </c>
      <c r="E114" s="426">
        <f t="shared" si="14"/>
        <v>4.4245420669257479E-5</v>
      </c>
      <c r="F114" s="378"/>
      <c r="G114" s="91">
        <f t="shared" si="15"/>
        <v>0</v>
      </c>
      <c r="H114" s="366">
        <f t="shared" si="11"/>
        <v>-100</v>
      </c>
      <c r="I114" s="366" t="s">
        <v>305</v>
      </c>
      <c r="K114" s="218"/>
    </row>
    <row r="115" spans="1:11" ht="14.5" x14ac:dyDescent="0.35">
      <c r="A115" s="377" t="s">
        <v>439</v>
      </c>
      <c r="B115" s="378"/>
      <c r="C115" s="426">
        <f t="shared" si="13"/>
        <v>0</v>
      </c>
      <c r="D115" s="378">
        <v>0.27887346000000002</v>
      </c>
      <c r="E115" s="426">
        <f t="shared" si="14"/>
        <v>2.2934709202957902E-3</v>
      </c>
      <c r="F115" s="378"/>
      <c r="G115" s="91">
        <f t="shared" si="15"/>
        <v>0</v>
      </c>
      <c r="H115" s="366">
        <f t="shared" si="11"/>
        <v>-100</v>
      </c>
      <c r="I115" s="366" t="s">
        <v>305</v>
      </c>
      <c r="K115" s="218"/>
    </row>
    <row r="116" spans="1:11" ht="14.5" x14ac:dyDescent="0.35">
      <c r="A116" s="377" t="s">
        <v>407</v>
      </c>
      <c r="B116" s="378">
        <v>0.25912600000000002</v>
      </c>
      <c r="C116" s="426">
        <f t="shared" si="13"/>
        <v>2.5968019162857965E-3</v>
      </c>
      <c r="D116" s="378">
        <v>1.0200000000000001E-2</v>
      </c>
      <c r="E116" s="426">
        <f t="shared" si="14"/>
        <v>8.3885370042086681E-5</v>
      </c>
      <c r="F116" s="378"/>
      <c r="G116" s="91">
        <f t="shared" si="15"/>
        <v>0</v>
      </c>
      <c r="H116" s="366">
        <f t="shared" si="11"/>
        <v>-100</v>
      </c>
      <c r="I116" s="366">
        <f t="shared" si="12"/>
        <v>-100</v>
      </c>
      <c r="K116" s="218"/>
    </row>
    <row r="117" spans="1:11" ht="14.5" x14ac:dyDescent="0.35">
      <c r="A117" s="377" t="s">
        <v>631</v>
      </c>
      <c r="B117" s="378">
        <v>3.4986199600000001</v>
      </c>
      <c r="C117" s="426">
        <f t="shared" si="13"/>
        <v>3.5061024430137214E-2</v>
      </c>
      <c r="D117" s="378"/>
      <c r="E117" s="426">
        <f t="shared" si="14"/>
        <v>0</v>
      </c>
      <c r="F117" s="378"/>
      <c r="G117" s="91">
        <f t="shared" si="15"/>
        <v>0</v>
      </c>
      <c r="H117" s="366" t="s">
        <v>305</v>
      </c>
      <c r="I117" s="366">
        <f t="shared" si="12"/>
        <v>-100</v>
      </c>
      <c r="K117" s="218"/>
    </row>
    <row r="118" spans="1:11" ht="14.5" x14ac:dyDescent="0.35">
      <c r="A118" s="377" t="s">
        <v>596</v>
      </c>
      <c r="B118" s="378">
        <v>7.8216439999999998E-2</v>
      </c>
      <c r="C118" s="426">
        <f t="shared" si="13"/>
        <v>7.8383721153822076E-4</v>
      </c>
      <c r="D118" s="378"/>
      <c r="E118" s="426">
        <f t="shared" si="14"/>
        <v>0</v>
      </c>
      <c r="F118" s="378"/>
      <c r="G118" s="91">
        <f t="shared" si="15"/>
        <v>0</v>
      </c>
      <c r="H118" s="366" t="s">
        <v>305</v>
      </c>
      <c r="I118" s="366">
        <f t="shared" si="12"/>
        <v>-100</v>
      </c>
      <c r="K118" s="218"/>
    </row>
    <row r="119" spans="1:11" ht="14.5" x14ac:dyDescent="0.35">
      <c r="A119" s="377" t="s">
        <v>524</v>
      </c>
      <c r="B119" s="378">
        <v>7.2000000000000005E-4</v>
      </c>
      <c r="C119" s="426">
        <f t="shared" si="13"/>
        <v>7.2153986081125533E-6</v>
      </c>
      <c r="D119" s="378"/>
      <c r="E119" s="426">
        <f t="shared" si="14"/>
        <v>0</v>
      </c>
      <c r="F119" s="378"/>
      <c r="G119" s="91">
        <f t="shared" si="15"/>
        <v>0</v>
      </c>
      <c r="H119" s="366" t="s">
        <v>305</v>
      </c>
      <c r="I119" s="366">
        <f t="shared" si="12"/>
        <v>-100</v>
      </c>
      <c r="K119" s="218"/>
    </row>
    <row r="120" spans="1:11" ht="14.5" x14ac:dyDescent="0.35">
      <c r="A120" s="377" t="s">
        <v>953</v>
      </c>
      <c r="B120" s="378"/>
      <c r="C120" s="426">
        <f t="shared" si="13"/>
        <v>0</v>
      </c>
      <c r="D120" s="378">
        <v>4.6292E-2</v>
      </c>
      <c r="E120" s="426">
        <f t="shared" si="14"/>
        <v>3.8070799509688986E-4</v>
      </c>
      <c r="F120" s="378"/>
      <c r="G120" s="91">
        <f t="shared" si="15"/>
        <v>0</v>
      </c>
      <c r="H120" s="366">
        <f t="shared" si="11"/>
        <v>-100</v>
      </c>
      <c r="I120" s="366" t="s">
        <v>305</v>
      </c>
      <c r="K120" s="218"/>
    </row>
    <row r="121" spans="1:11" ht="14.5" x14ac:dyDescent="0.35">
      <c r="A121" s="377" t="s">
        <v>413</v>
      </c>
      <c r="B121" s="378">
        <v>8.3528000000000005E-2</v>
      </c>
      <c r="C121" s="426">
        <f t="shared" si="13"/>
        <v>8.3706640963670186E-4</v>
      </c>
      <c r="D121" s="378"/>
      <c r="E121" s="426">
        <f t="shared" si="14"/>
        <v>0</v>
      </c>
      <c r="F121" s="378"/>
      <c r="G121" s="91">
        <f t="shared" si="15"/>
        <v>0</v>
      </c>
      <c r="H121" s="366" t="s">
        <v>305</v>
      </c>
      <c r="I121" s="366">
        <f t="shared" si="12"/>
        <v>-100</v>
      </c>
      <c r="K121" s="218"/>
    </row>
    <row r="122" spans="1:11" ht="14.5" x14ac:dyDescent="0.35">
      <c r="A122" s="377" t="s">
        <v>389</v>
      </c>
      <c r="B122" s="378">
        <v>0.21123064000000003</v>
      </c>
      <c r="C122" s="426">
        <f t="shared" si="13"/>
        <v>2.1168239803426719E-3</v>
      </c>
      <c r="D122" s="378">
        <v>0.17911974</v>
      </c>
      <c r="E122" s="426">
        <f t="shared" si="14"/>
        <v>1.4730907521316036E-3</v>
      </c>
      <c r="F122" s="378"/>
      <c r="G122" s="91">
        <f t="shared" si="15"/>
        <v>0</v>
      </c>
      <c r="H122" s="366">
        <f t="shared" si="11"/>
        <v>-100</v>
      </c>
      <c r="I122" s="366">
        <f t="shared" si="12"/>
        <v>-100</v>
      </c>
      <c r="K122" s="218"/>
    </row>
    <row r="123" spans="1:11" ht="14.5" x14ac:dyDescent="0.35">
      <c r="A123" s="377" t="s">
        <v>540</v>
      </c>
      <c r="B123" s="378"/>
      <c r="C123" s="426">
        <f t="shared" si="13"/>
        <v>0</v>
      </c>
      <c r="D123" s="378">
        <v>8.1296848799999992</v>
      </c>
      <c r="E123" s="426">
        <f t="shared" si="14"/>
        <v>6.6858982792584024E-2</v>
      </c>
      <c r="F123" s="378"/>
      <c r="G123" s="91">
        <f t="shared" si="15"/>
        <v>0</v>
      </c>
      <c r="H123" s="366">
        <f t="shared" si="11"/>
        <v>-100</v>
      </c>
      <c r="I123" s="366" t="s">
        <v>305</v>
      </c>
      <c r="K123" s="218"/>
    </row>
    <row r="124" spans="1:11" ht="14.5" x14ac:dyDescent="0.35">
      <c r="A124" s="377" t="s">
        <v>422</v>
      </c>
      <c r="B124" s="378">
        <v>1.8920683600000001</v>
      </c>
      <c r="C124" s="426">
        <f t="shared" si="13"/>
        <v>1.8961149182219167E-2</v>
      </c>
      <c r="D124" s="378"/>
      <c r="E124" s="426">
        <f t="shared" si="14"/>
        <v>0</v>
      </c>
      <c r="F124" s="378"/>
      <c r="G124" s="91">
        <f t="shared" si="15"/>
        <v>0</v>
      </c>
      <c r="H124" s="366" t="s">
        <v>305</v>
      </c>
      <c r="I124" s="366">
        <f t="shared" si="12"/>
        <v>-100</v>
      </c>
      <c r="K124" s="218"/>
    </row>
    <row r="125" spans="1:11" ht="14.5" x14ac:dyDescent="0.35">
      <c r="A125" s="377" t="s">
        <v>300</v>
      </c>
      <c r="B125" s="378">
        <v>1.54145953</v>
      </c>
      <c r="C125" s="426">
        <f t="shared" si="13"/>
        <v>1.5447562426699764E-2</v>
      </c>
      <c r="D125" s="378">
        <v>1.2062989999999999E-2</v>
      </c>
      <c r="E125" s="426">
        <f t="shared" si="14"/>
        <v>9.9206703918038345E-5</v>
      </c>
      <c r="F125" s="378"/>
      <c r="G125" s="91">
        <f t="shared" si="15"/>
        <v>0</v>
      </c>
      <c r="H125" s="366">
        <f t="shared" si="11"/>
        <v>-100</v>
      </c>
      <c r="I125" s="366">
        <f t="shared" si="12"/>
        <v>-100</v>
      </c>
      <c r="K125" s="218"/>
    </row>
    <row r="126" spans="1:11" ht="14.5" x14ac:dyDescent="0.35">
      <c r="A126" s="377" t="s">
        <v>418</v>
      </c>
      <c r="B126" s="378">
        <v>4.7990000000000003E-3</v>
      </c>
      <c r="C126" s="426">
        <f t="shared" si="13"/>
        <v>4.8092636000461307E-5</v>
      </c>
      <c r="D126" s="378">
        <v>6.8550759999999988E-2</v>
      </c>
      <c r="E126" s="426">
        <f t="shared" si="14"/>
        <v>5.63765281300615E-4</v>
      </c>
      <c r="F126" s="378"/>
      <c r="G126" s="91">
        <f t="shared" si="15"/>
        <v>0</v>
      </c>
      <c r="H126" s="366">
        <f t="shared" si="11"/>
        <v>-100</v>
      </c>
      <c r="I126" s="366">
        <f t="shared" si="12"/>
        <v>-100</v>
      </c>
      <c r="K126" s="218"/>
    </row>
    <row r="127" spans="1:11" ht="14.5" x14ac:dyDescent="0.35">
      <c r="A127" s="377" t="s">
        <v>384</v>
      </c>
      <c r="B127" s="378">
        <v>0.167042</v>
      </c>
      <c r="C127" s="426">
        <f t="shared" si="13"/>
        <v>1.6739925198560237E-3</v>
      </c>
      <c r="D127" s="378">
        <v>0.14246199999999998</v>
      </c>
      <c r="E127" s="426">
        <f t="shared" si="14"/>
        <v>1.1716154496995835E-3</v>
      </c>
      <c r="F127" s="378"/>
      <c r="G127" s="91">
        <f t="shared" si="15"/>
        <v>0</v>
      </c>
      <c r="H127" s="366">
        <f t="shared" si="11"/>
        <v>-100</v>
      </c>
      <c r="I127" s="366">
        <f t="shared" si="12"/>
        <v>-100</v>
      </c>
      <c r="K127" s="218"/>
    </row>
    <row r="128" spans="1:11" ht="14.5" x14ac:dyDescent="0.35">
      <c r="A128" s="377" t="s">
        <v>427</v>
      </c>
      <c r="B128" s="378"/>
      <c r="C128" s="426">
        <f t="shared" si="13"/>
        <v>0</v>
      </c>
      <c r="D128" s="378">
        <v>1.2767000000000001E-2</v>
      </c>
      <c r="E128" s="426">
        <f t="shared" si="14"/>
        <v>1.0499652150267851E-4</v>
      </c>
      <c r="F128" s="378"/>
      <c r="G128" s="91">
        <f t="shared" si="15"/>
        <v>0</v>
      </c>
      <c r="H128" s="366">
        <f t="shared" si="11"/>
        <v>-100</v>
      </c>
      <c r="I128" s="366" t="s">
        <v>305</v>
      </c>
      <c r="K128" s="218"/>
    </row>
    <row r="129" spans="1:12" ht="14.5" x14ac:dyDescent="0.35">
      <c r="A129" s="377" t="s">
        <v>423</v>
      </c>
      <c r="B129" s="378">
        <v>1.42473425</v>
      </c>
      <c r="C129" s="426">
        <f t="shared" si="13"/>
        <v>1.4277813228305946E-2</v>
      </c>
      <c r="D129" s="378"/>
      <c r="E129" s="426">
        <f t="shared" si="14"/>
        <v>0</v>
      </c>
      <c r="F129" s="378"/>
      <c r="G129" s="91">
        <f t="shared" si="15"/>
        <v>0</v>
      </c>
      <c r="H129" s="366" t="s">
        <v>305</v>
      </c>
      <c r="I129" s="366">
        <f t="shared" si="12"/>
        <v>-100</v>
      </c>
      <c r="K129" s="218"/>
    </row>
    <row r="130" spans="1:12" ht="14.5" x14ac:dyDescent="0.35">
      <c r="A130" s="377" t="s">
        <v>392</v>
      </c>
      <c r="B130" s="378">
        <v>8.9040000000000005E-3</v>
      </c>
      <c r="C130" s="426">
        <f t="shared" si="13"/>
        <v>8.9230429453658573E-5</v>
      </c>
      <c r="D130" s="378"/>
      <c r="E130" s="426">
        <f t="shared" si="14"/>
        <v>0</v>
      </c>
      <c r="F130" s="378"/>
      <c r="G130" s="91">
        <f t="shared" si="15"/>
        <v>0</v>
      </c>
      <c r="H130" s="366" t="s">
        <v>305</v>
      </c>
      <c r="I130" s="366">
        <f t="shared" si="12"/>
        <v>-100</v>
      </c>
      <c r="K130" s="218"/>
      <c r="L130" s="189"/>
    </row>
    <row r="131" spans="1:12" ht="14.5" x14ac:dyDescent="0.35">
      <c r="A131" s="377" t="s">
        <v>954</v>
      </c>
      <c r="B131" s="378">
        <v>1.866E-2</v>
      </c>
      <c r="C131" s="426">
        <f t="shared" si="13"/>
        <v>1.8699908059358365E-4</v>
      </c>
      <c r="D131" s="378">
        <v>0.40329156999999999</v>
      </c>
      <c r="E131" s="426">
        <f t="shared" si="14"/>
        <v>3.3166924102258927E-3</v>
      </c>
      <c r="F131" s="378"/>
      <c r="G131" s="91">
        <f t="shared" si="15"/>
        <v>0</v>
      </c>
      <c r="H131" s="366">
        <f t="shared" si="11"/>
        <v>-100</v>
      </c>
      <c r="I131" s="366">
        <f t="shared" si="12"/>
        <v>-100</v>
      </c>
      <c r="K131" s="218"/>
    </row>
    <row r="132" spans="1:12" ht="14.5" x14ac:dyDescent="0.35">
      <c r="A132" s="377" t="s">
        <v>539</v>
      </c>
      <c r="B132" s="378"/>
      <c r="C132" s="426">
        <f t="shared" ref="C132:C133" si="16">(B132/$B$134)*100</f>
        <v>0</v>
      </c>
      <c r="D132" s="378">
        <v>0.17925278</v>
      </c>
      <c r="E132" s="427">
        <f t="shared" ref="E132:E133" si="17">(D132/$D$134)*100</f>
        <v>1.4741848805267408E-3</v>
      </c>
      <c r="F132" s="378"/>
      <c r="G132" s="91">
        <f t="shared" ref="G132:G133" si="18">(F132/$F$134)*100</f>
        <v>0</v>
      </c>
      <c r="H132" s="366">
        <f t="shared" si="11"/>
        <v>-100</v>
      </c>
      <c r="I132" s="366" t="s">
        <v>305</v>
      </c>
    </row>
    <row r="133" spans="1:12" ht="14.5" x14ac:dyDescent="0.35">
      <c r="A133" s="377" t="s">
        <v>303</v>
      </c>
      <c r="B133" s="378">
        <v>5.7145270300000002</v>
      </c>
      <c r="C133" s="426">
        <f t="shared" si="16"/>
        <v>5.7267486636504945E-2</v>
      </c>
      <c r="D133" s="378">
        <v>6.5813299999999998E-3</v>
      </c>
      <c r="E133" s="427">
        <f t="shared" si="17"/>
        <v>5.4125225727361405E-5</v>
      </c>
      <c r="F133" s="378"/>
      <c r="G133" s="91">
        <f t="shared" si="18"/>
        <v>0</v>
      </c>
      <c r="H133" s="366">
        <f t="shared" ref="H133" si="19">((F133/D133)-1)*100</f>
        <v>-100</v>
      </c>
      <c r="I133" s="366">
        <f t="shared" ref="I133" si="20">((F133/B133)-1)*100</f>
        <v>-100</v>
      </c>
    </row>
    <row r="134" spans="1:12" ht="13" x14ac:dyDescent="0.3">
      <c r="A134" s="470" t="s">
        <v>262</v>
      </c>
      <c r="B134" s="471">
        <f>SUM(Table12[Column2])</f>
        <v>9978.658686860017</v>
      </c>
      <c r="C134" s="471">
        <f>SUM(Table12[Column3])</f>
        <v>99.999999999999829</v>
      </c>
      <c r="D134" s="471">
        <f>SUM(Table12[Column4])</f>
        <v>12159.450443960002</v>
      </c>
      <c r="E134" s="471">
        <f>SUM(Table12[Column5])</f>
        <v>100.00000000000001</v>
      </c>
      <c r="F134" s="471">
        <f>SUM(Table12[Column6])</f>
        <v>12563.349443149993</v>
      </c>
      <c r="G134" s="471">
        <f>SUM(Table12[Column7])</f>
        <v>100.0000000000001</v>
      </c>
      <c r="H134" s="551">
        <f>((F134/D134)-1)*100</f>
        <v>3.3216879418314527</v>
      </c>
      <c r="I134" s="551">
        <f>((F134/B134)-1)*100</f>
        <v>25.902186229633429</v>
      </c>
    </row>
  </sheetData>
  <sortState xmlns:xlrd2="http://schemas.microsoft.com/office/spreadsheetml/2017/richdata2" ref="K4:K131">
    <sortCondition descending="1" ref="K4:K131"/>
  </sortState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D4D3C4-2918-44AF-9B7E-B22787050AC6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:P190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7.81640625" style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6" ht="13" x14ac:dyDescent="0.3">
      <c r="A1" s="58" t="s">
        <v>512</v>
      </c>
      <c r="B1" s="58"/>
      <c r="D1" s="31"/>
      <c r="E1" s="31"/>
      <c r="F1" s="59"/>
      <c r="K1" s="60" t="s">
        <v>304</v>
      </c>
      <c r="L1" s="3"/>
      <c r="M1" s="3"/>
      <c r="N1" s="3"/>
      <c r="O1" s="3"/>
      <c r="P1" s="3"/>
    </row>
    <row r="2" spans="1:16" ht="14.15" customHeight="1" x14ac:dyDescent="0.3">
      <c r="A2" s="590" t="s">
        <v>287</v>
      </c>
      <c r="B2" s="593">
        <v>45474</v>
      </c>
      <c r="C2" s="593"/>
      <c r="D2" s="593">
        <v>45812</v>
      </c>
      <c r="E2" s="593"/>
      <c r="F2" s="593">
        <v>45839</v>
      </c>
      <c r="G2" s="593"/>
      <c r="H2" s="590" t="s">
        <v>288</v>
      </c>
      <c r="I2" s="590" t="s">
        <v>496</v>
      </c>
    </row>
    <row r="3" spans="1:16" ht="18.649999999999999" customHeight="1" x14ac:dyDescent="0.3">
      <c r="A3" s="592"/>
      <c r="B3" s="72" t="s">
        <v>289</v>
      </c>
      <c r="C3" s="84" t="s">
        <v>290</v>
      </c>
      <c r="D3" s="72" t="s">
        <v>289</v>
      </c>
      <c r="E3" s="84" t="s">
        <v>290</v>
      </c>
      <c r="F3" s="72" t="s">
        <v>289</v>
      </c>
      <c r="G3" s="84" t="s">
        <v>290</v>
      </c>
      <c r="H3" s="591"/>
      <c r="I3" s="591"/>
    </row>
    <row r="4" spans="1:16" ht="14.5" x14ac:dyDescent="0.35">
      <c r="A4" s="369" t="s">
        <v>291</v>
      </c>
      <c r="B4" s="403">
        <v>5067.6289551098898</v>
      </c>
      <c r="C4" s="26">
        <f t="shared" ref="C4:C35" si="0">(B4/$B$190)*100</f>
        <v>42.291543264357784</v>
      </c>
      <c r="D4" s="403">
        <v>4428.7963887700098</v>
      </c>
      <c r="E4" s="26">
        <f t="shared" ref="E4:E35" si="1">(D4/$D$190)*100</f>
        <v>39.181971315102807</v>
      </c>
      <c r="F4" s="403">
        <v>5149.7734922699801</v>
      </c>
      <c r="G4" s="26">
        <f>(F4/Table223729[[#Totals],[Column6]])*100</f>
        <v>40.800813784629355</v>
      </c>
      <c r="H4" s="26">
        <f>((F4/D4)-1)*100</f>
        <v>16.279301196328056</v>
      </c>
      <c r="I4" s="71">
        <f>((F4/B4)-1)*100</f>
        <v>1.6209658972222263</v>
      </c>
      <c r="K4" s="183"/>
    </row>
    <row r="5" spans="1:16" ht="14.5" x14ac:dyDescent="0.35">
      <c r="A5" s="369" t="s">
        <v>332</v>
      </c>
      <c r="B5" s="403">
        <v>1471.8664739000001</v>
      </c>
      <c r="C5" s="26">
        <f t="shared" si="0"/>
        <v>12.283358788044845</v>
      </c>
      <c r="D5" s="403">
        <v>1414.17842088001</v>
      </c>
      <c r="E5" s="26">
        <f t="shared" si="1"/>
        <v>12.51136730102573</v>
      </c>
      <c r="F5" s="403">
        <v>1282.13370707999</v>
      </c>
      <c r="G5" s="26">
        <f>(F5/Table223729[[#Totals],[Column6]])*100</f>
        <v>10.158135830263172</v>
      </c>
      <c r="H5" s="26">
        <f t="shared" ref="H5:H67" si="2">((F5/D5)-1)*100</f>
        <v>-9.3372032729683205</v>
      </c>
      <c r="I5" s="71">
        <f t="shared" ref="I5:I68" si="3">((F5/B5)-1)*100</f>
        <v>-12.89062358471117</v>
      </c>
      <c r="K5" s="183"/>
    </row>
    <row r="6" spans="1:16" ht="14.5" x14ac:dyDescent="0.35">
      <c r="A6" s="369" t="s">
        <v>348</v>
      </c>
      <c r="B6" s="403">
        <v>243.23486862000001</v>
      </c>
      <c r="C6" s="26">
        <f t="shared" si="0"/>
        <v>2.0298995961948929</v>
      </c>
      <c r="D6" s="403">
        <v>250.33764366</v>
      </c>
      <c r="E6" s="26">
        <f t="shared" si="1"/>
        <v>2.2147602896914127</v>
      </c>
      <c r="F6" s="403">
        <v>647.64067591999992</v>
      </c>
      <c r="G6" s="26">
        <f>(F6/Table223729[[#Totals],[Column6]])*100</f>
        <v>5.1311512355305151</v>
      </c>
      <c r="H6" s="26">
        <f t="shared" si="2"/>
        <v>158.70686743365025</v>
      </c>
      <c r="I6" s="71">
        <f t="shared" si="3"/>
        <v>166.26144499528701</v>
      </c>
      <c r="K6" s="183"/>
    </row>
    <row r="7" spans="1:16" ht="14.5" x14ac:dyDescent="0.35">
      <c r="A7" s="369" t="s">
        <v>634</v>
      </c>
      <c r="B7" s="403">
        <v>257.66618946</v>
      </c>
      <c r="C7" s="26">
        <f t="shared" si="0"/>
        <v>2.1503351756489244</v>
      </c>
      <c r="D7" s="403">
        <v>358.16300905999901</v>
      </c>
      <c r="E7" s="26">
        <f t="shared" si="1"/>
        <v>3.168701271231225</v>
      </c>
      <c r="F7" s="403">
        <v>569.28066292999995</v>
      </c>
      <c r="G7" s="26">
        <f>(F7/Table223729[[#Totals],[Column6]])*100</f>
        <v>4.5103176584877227</v>
      </c>
      <c r="H7" s="26">
        <f t="shared" si="2"/>
        <v>58.944572311942679</v>
      </c>
      <c r="I7" s="71">
        <f t="shared" si="3"/>
        <v>120.93727707273558</v>
      </c>
      <c r="K7" s="183"/>
    </row>
    <row r="8" spans="1:16" ht="14.5" x14ac:dyDescent="0.35">
      <c r="A8" s="369" t="s">
        <v>342</v>
      </c>
      <c r="B8" s="403">
        <v>400.56390933999995</v>
      </c>
      <c r="C8" s="26">
        <f t="shared" si="0"/>
        <v>3.3428781096751683</v>
      </c>
      <c r="D8" s="403">
        <v>363.49396108999997</v>
      </c>
      <c r="E8" s="26">
        <f t="shared" si="1"/>
        <v>3.2158646969536928</v>
      </c>
      <c r="F8" s="403">
        <v>532.11600364000003</v>
      </c>
      <c r="G8" s="26">
        <f>(F8/Table223729[[#Totals],[Column6]])*100</f>
        <v>4.2158681365162058</v>
      </c>
      <c r="H8" s="26">
        <f t="shared" si="2"/>
        <v>46.389228047794106</v>
      </c>
      <c r="I8" s="71">
        <f t="shared" si="3"/>
        <v>32.841724187472465</v>
      </c>
      <c r="K8" s="183"/>
    </row>
    <row r="9" spans="1:16" ht="14.5" x14ac:dyDescent="0.35">
      <c r="A9" s="369" t="s">
        <v>339</v>
      </c>
      <c r="B9" s="403">
        <v>841.81894026999998</v>
      </c>
      <c r="C9" s="26">
        <f t="shared" si="0"/>
        <v>7.0253411306456846</v>
      </c>
      <c r="D9" s="403">
        <v>15.33724183</v>
      </c>
      <c r="E9" s="26">
        <f t="shared" si="1"/>
        <v>0.1356899971648397</v>
      </c>
      <c r="F9" s="403">
        <v>481.88037033000001</v>
      </c>
      <c r="G9" s="26">
        <f>(F9/Table223729[[#Totals],[Column6]])*100</f>
        <v>3.8178594234901184</v>
      </c>
      <c r="H9" s="26">
        <f t="shared" si="2"/>
        <v>3041.8971916282294</v>
      </c>
      <c r="I9" s="71">
        <f t="shared" si="3"/>
        <v>-42.757243003412995</v>
      </c>
      <c r="K9" s="183"/>
    </row>
    <row r="10" spans="1:16" ht="14.5" x14ac:dyDescent="0.35">
      <c r="A10" s="369" t="s">
        <v>365</v>
      </c>
      <c r="B10" s="403">
        <v>800.06200398999999</v>
      </c>
      <c r="C10" s="26">
        <f t="shared" si="0"/>
        <v>6.6768615373455562</v>
      </c>
      <c r="D10" s="403">
        <v>212.61583347000001</v>
      </c>
      <c r="E10" s="26">
        <f t="shared" si="1"/>
        <v>1.8810319456731375</v>
      </c>
      <c r="F10" s="403">
        <v>440.88652988000001</v>
      </c>
      <c r="G10" s="26">
        <f>(F10/Table223729[[#Totals],[Column6]])*100</f>
        <v>3.4930719249665683</v>
      </c>
      <c r="H10" s="26">
        <f t="shared" si="2"/>
        <v>107.36298077358799</v>
      </c>
      <c r="I10" s="71">
        <f t="shared" si="3"/>
        <v>-44.893454797097121</v>
      </c>
      <c r="K10" s="183"/>
    </row>
    <row r="11" spans="1:16" ht="14.5" x14ac:dyDescent="0.35">
      <c r="A11" s="369" t="s">
        <v>351</v>
      </c>
      <c r="B11" s="403">
        <v>224.87484199000002</v>
      </c>
      <c r="C11" s="26">
        <f t="shared" si="0"/>
        <v>1.8766772771507061</v>
      </c>
      <c r="D11" s="403">
        <v>286.53644852999901</v>
      </c>
      <c r="E11" s="26">
        <f t="shared" si="1"/>
        <v>2.5350144647656512</v>
      </c>
      <c r="F11" s="403">
        <v>302.44047842000003</v>
      </c>
      <c r="G11" s="26">
        <f>(F11/Table223729[[#Totals],[Column6]])*100</f>
        <v>2.3961864846038767</v>
      </c>
      <c r="H11" s="26">
        <f t="shared" si="2"/>
        <v>5.5504386864542177</v>
      </c>
      <c r="I11" s="71">
        <f t="shared" si="3"/>
        <v>34.4928030826362</v>
      </c>
      <c r="K11" s="183"/>
    </row>
    <row r="12" spans="1:16" ht="14.5" x14ac:dyDescent="0.35">
      <c r="A12" s="369" t="s">
        <v>430</v>
      </c>
      <c r="B12" s="403">
        <v>0.16544551000000002</v>
      </c>
      <c r="C12" s="26">
        <f t="shared" si="0"/>
        <v>1.3807139405901932E-3</v>
      </c>
      <c r="D12" s="403">
        <v>100.06787294</v>
      </c>
      <c r="E12" s="26">
        <f t="shared" si="1"/>
        <v>0.88530972817816878</v>
      </c>
      <c r="F12" s="403">
        <v>265.93525518000001</v>
      </c>
      <c r="G12" s="26">
        <f>(F12/Table223729[[#Totals],[Column6]])*100</f>
        <v>2.1069615666890829</v>
      </c>
      <c r="H12" s="26">
        <f t="shared" si="2"/>
        <v>165.7548795300695</v>
      </c>
      <c r="I12" s="71">
        <f t="shared" si="3"/>
        <v>160638.87721703658</v>
      </c>
      <c r="J12" s="2"/>
      <c r="K12" s="183"/>
    </row>
    <row r="13" spans="1:16" ht="14.5" x14ac:dyDescent="0.35">
      <c r="A13" s="369" t="s">
        <v>333</v>
      </c>
      <c r="B13" s="403">
        <v>491.52390091000001</v>
      </c>
      <c r="C13" s="26">
        <f t="shared" si="0"/>
        <v>4.1019783620583574</v>
      </c>
      <c r="D13" s="403">
        <v>349.02417152999999</v>
      </c>
      <c r="E13" s="26">
        <f t="shared" si="1"/>
        <v>3.0878491302608757</v>
      </c>
      <c r="F13" s="403">
        <v>262.1894514</v>
      </c>
      <c r="G13" s="26">
        <f>(F13/Table223729[[#Totals],[Column6]])*100</f>
        <v>2.0772841754929559</v>
      </c>
      <c r="H13" s="26">
        <f t="shared" si="2"/>
        <v>-24.879285508893823</v>
      </c>
      <c r="I13" s="71">
        <f t="shared" si="3"/>
        <v>-46.657842901517846</v>
      </c>
      <c r="K13" s="183"/>
    </row>
    <row r="14" spans="1:16" ht="14.5" x14ac:dyDescent="0.35">
      <c r="A14" s="369" t="s">
        <v>335</v>
      </c>
      <c r="B14" s="403">
        <v>0.22566873999999998</v>
      </c>
      <c r="C14" s="26">
        <f t="shared" si="0"/>
        <v>1.8833026975070141E-3</v>
      </c>
      <c r="D14" s="403">
        <v>357.67367130000002</v>
      </c>
      <c r="E14" s="26">
        <f t="shared" si="1"/>
        <v>3.1643720548047725</v>
      </c>
      <c r="F14" s="403">
        <v>250.17580983000002</v>
      </c>
      <c r="G14" s="26">
        <f>(F14/Table223729[[#Totals],[Column6]])*100</f>
        <v>1.9821020566466396</v>
      </c>
      <c r="H14" s="26">
        <f t="shared" si="2"/>
        <v>-30.054731476121376</v>
      </c>
      <c r="I14" s="71">
        <f t="shared" si="3"/>
        <v>110759.75391629343</v>
      </c>
      <c r="K14" s="183"/>
    </row>
    <row r="15" spans="1:16" ht="14.5" x14ac:dyDescent="0.35">
      <c r="A15" s="369" t="s">
        <v>346</v>
      </c>
      <c r="B15" s="403">
        <v>83.948245200000002</v>
      </c>
      <c r="C15" s="26">
        <f t="shared" si="0"/>
        <v>0.70058421310873742</v>
      </c>
      <c r="D15" s="403">
        <v>65.439321980000003</v>
      </c>
      <c r="E15" s="26">
        <f t="shared" si="1"/>
        <v>0.57894773469417427</v>
      </c>
      <c r="F15" s="403">
        <v>221.10939286999999</v>
      </c>
      <c r="G15" s="26">
        <f>(F15/Table223729[[#Totals],[Column6]])*100</f>
        <v>1.7518135852116363</v>
      </c>
      <c r="H15" s="26">
        <f t="shared" si="2"/>
        <v>237.88460237649912</v>
      </c>
      <c r="I15" s="71">
        <f t="shared" si="3"/>
        <v>163.38774841954645</v>
      </c>
      <c r="K15" s="183"/>
    </row>
    <row r="16" spans="1:16" ht="14.5" x14ac:dyDescent="0.35">
      <c r="A16" s="369" t="s">
        <v>396</v>
      </c>
      <c r="B16" s="403">
        <v>4.0760390000000001E-2</v>
      </c>
      <c r="C16" s="26">
        <f t="shared" si="0"/>
        <v>3.4016298596977997E-4</v>
      </c>
      <c r="D16" s="403">
        <v>1.7187380000000002E-2</v>
      </c>
      <c r="E16" s="26">
        <f t="shared" si="1"/>
        <v>1.5205834069260566E-4</v>
      </c>
      <c r="F16" s="403">
        <v>201.21769161</v>
      </c>
      <c r="G16" s="26">
        <f>(F16/Table223729[[#Totals],[Column6]])*100</f>
        <v>1.5942148869024821</v>
      </c>
      <c r="H16" s="26">
        <f t="shared" si="2"/>
        <v>1170629.2886408516</v>
      </c>
      <c r="I16" s="71">
        <f t="shared" si="3"/>
        <v>493559.87815621984</v>
      </c>
      <c r="K16" s="183"/>
    </row>
    <row r="17" spans="1:11" ht="14.5" x14ac:dyDescent="0.35">
      <c r="A17" s="369" t="s">
        <v>386</v>
      </c>
      <c r="B17" s="403">
        <v>5.7844190000000004E-2</v>
      </c>
      <c r="C17" s="26">
        <f t="shared" si="0"/>
        <v>4.8273464486976909E-4</v>
      </c>
      <c r="D17" s="403">
        <v>0.17169628000000001</v>
      </c>
      <c r="E17" s="26">
        <f t="shared" si="1"/>
        <v>1.5190128710654571E-3</v>
      </c>
      <c r="F17" s="403">
        <v>183.66731737999999</v>
      </c>
      <c r="G17" s="26">
        <f>(F17/Table223729[[#Totals],[Column6]])*100</f>
        <v>1.4551661400238789</v>
      </c>
      <c r="H17" s="26">
        <f t="shared" si="2"/>
        <v>106872.21709171565</v>
      </c>
      <c r="I17" s="71">
        <f t="shared" si="3"/>
        <v>317420.76981283678</v>
      </c>
      <c r="K17" s="183"/>
    </row>
    <row r="18" spans="1:11" ht="14.5" x14ac:dyDescent="0.35">
      <c r="A18" s="369" t="s">
        <v>948</v>
      </c>
      <c r="B18" s="403">
        <v>108.65933368</v>
      </c>
      <c r="C18" s="26">
        <f t="shared" si="0"/>
        <v>0.90680887494146845</v>
      </c>
      <c r="D18" s="403">
        <v>67.954584730000008</v>
      </c>
      <c r="E18" s="26">
        <f t="shared" si="1"/>
        <v>0.60120049690522226</v>
      </c>
      <c r="F18" s="403">
        <v>161.57736162999998</v>
      </c>
      <c r="G18" s="26">
        <f>(F18/Table223729[[#Totals],[Column6]])*100</f>
        <v>1.2801510306371606</v>
      </c>
      <c r="H18" s="26">
        <f t="shared" si="2"/>
        <v>137.7725686529995</v>
      </c>
      <c r="I18" s="71">
        <f t="shared" si="3"/>
        <v>48.700858138742809</v>
      </c>
      <c r="K18" s="183"/>
    </row>
    <row r="19" spans="1:11" ht="14.5" x14ac:dyDescent="0.35">
      <c r="A19" s="369" t="s">
        <v>337</v>
      </c>
      <c r="B19" s="403">
        <v>192.00511553999999</v>
      </c>
      <c r="C19" s="26">
        <f t="shared" si="0"/>
        <v>1.6023652723528654</v>
      </c>
      <c r="D19" s="403">
        <v>123.44525537</v>
      </c>
      <c r="E19" s="26">
        <f t="shared" si="1"/>
        <v>1.0921315929441933</v>
      </c>
      <c r="F19" s="403">
        <v>131.78705345999998</v>
      </c>
      <c r="G19" s="26">
        <f>(F19/Table223729[[#Totals],[Column6]])*100</f>
        <v>1.0441272874462493</v>
      </c>
      <c r="H19" s="26">
        <f t="shared" si="2"/>
        <v>6.7574878151430706</v>
      </c>
      <c r="I19" s="71">
        <f t="shared" si="3"/>
        <v>-31.362738388839915</v>
      </c>
      <c r="K19" s="183"/>
    </row>
    <row r="20" spans="1:11" ht="14.5" x14ac:dyDescent="0.35">
      <c r="A20" s="369" t="s">
        <v>422</v>
      </c>
      <c r="B20" s="403">
        <v>9.7009184200000007</v>
      </c>
      <c r="C20" s="26">
        <f t="shared" si="0"/>
        <v>8.09583366694097E-2</v>
      </c>
      <c r="D20" s="403">
        <v>4.0696280000000001E-2</v>
      </c>
      <c r="E20" s="26">
        <f t="shared" si="1"/>
        <v>3.6004375356579505E-4</v>
      </c>
      <c r="F20" s="403">
        <v>91.555865180000012</v>
      </c>
      <c r="G20" s="26">
        <f>(F20/Table223729[[#Totals],[Column6]])*100</f>
        <v>0.7253821574302306</v>
      </c>
      <c r="H20" s="26">
        <f t="shared" si="2"/>
        <v>224873.54839312096</v>
      </c>
      <c r="I20" s="71">
        <f t="shared" si="3"/>
        <v>843.78553881293237</v>
      </c>
      <c r="K20" s="183"/>
    </row>
    <row r="21" spans="1:11" ht="14.5" x14ac:dyDescent="0.35">
      <c r="A21" s="369" t="s">
        <v>334</v>
      </c>
      <c r="B21" s="403">
        <v>235.01599791999999</v>
      </c>
      <c r="C21" s="26">
        <f t="shared" si="0"/>
        <v>1.9613095851912801</v>
      </c>
      <c r="D21" s="403">
        <v>95.812752569999986</v>
      </c>
      <c r="E21" s="26">
        <f t="shared" si="1"/>
        <v>0.84766428466615551</v>
      </c>
      <c r="F21" s="403">
        <v>90.859815589999997</v>
      </c>
      <c r="G21" s="26">
        <f>(F21/Table223729[[#Totals],[Column6]])*100</f>
        <v>0.71986747027960407</v>
      </c>
      <c r="H21" s="26">
        <f t="shared" si="2"/>
        <v>-5.1693922230043654</v>
      </c>
      <c r="I21" s="71">
        <f t="shared" si="3"/>
        <v>-61.338880589342317</v>
      </c>
      <c r="K21" s="183"/>
    </row>
    <row r="22" spans="1:11" ht="14.5" x14ac:dyDescent="0.35">
      <c r="A22" s="369" t="s">
        <v>347</v>
      </c>
      <c r="B22" s="403">
        <v>82.024186730000011</v>
      </c>
      <c r="C22" s="26">
        <f t="shared" si="0"/>
        <v>0.68452711762128893</v>
      </c>
      <c r="D22" s="403">
        <v>51.343650909999994</v>
      </c>
      <c r="E22" s="26">
        <f t="shared" si="1"/>
        <v>0.45424202888834669</v>
      </c>
      <c r="F22" s="403">
        <v>86.316337050000001</v>
      </c>
      <c r="G22" s="26">
        <f>(F22/Table223729[[#Totals],[Column6]])*100</f>
        <v>0.68387023231889399</v>
      </c>
      <c r="H22" s="26">
        <f t="shared" si="2"/>
        <v>68.114918826679144</v>
      </c>
      <c r="I22" s="71">
        <f t="shared" si="3"/>
        <v>5.2327861952822685</v>
      </c>
      <c r="K22" s="183"/>
    </row>
    <row r="23" spans="1:11" ht="14.5" x14ac:dyDescent="0.35">
      <c r="A23" s="369" t="s">
        <v>300</v>
      </c>
      <c r="B23" s="403">
        <v>0.70918467000000007</v>
      </c>
      <c r="C23" s="26">
        <f t="shared" si="0"/>
        <v>5.918451098019255E-3</v>
      </c>
      <c r="D23" s="403">
        <v>589.46948602999998</v>
      </c>
      <c r="E23" s="26">
        <f t="shared" si="1"/>
        <v>5.2150910688333472</v>
      </c>
      <c r="F23" s="403">
        <v>80.712922140000003</v>
      </c>
      <c r="G23" s="26">
        <f>(F23/Table223729[[#Totals],[Column6]])*100</f>
        <v>0.63947529171731232</v>
      </c>
      <c r="H23" s="26">
        <f t="shared" si="2"/>
        <v>-86.307531763248519</v>
      </c>
      <c r="I23" s="71">
        <f t="shared" si="3"/>
        <v>11281.086697770836</v>
      </c>
      <c r="K23" s="183"/>
    </row>
    <row r="24" spans="1:11" ht="14.5" x14ac:dyDescent="0.35">
      <c r="A24" s="369" t="s">
        <v>416</v>
      </c>
      <c r="B24" s="403">
        <v>23.68433795</v>
      </c>
      <c r="C24" s="26">
        <f t="shared" si="0"/>
        <v>0.19765598704500564</v>
      </c>
      <c r="D24" s="403">
        <v>35.257412170000002</v>
      </c>
      <c r="E24" s="26">
        <f t="shared" si="1"/>
        <v>0.31192558677852478</v>
      </c>
      <c r="F24" s="403">
        <v>80.446470680000004</v>
      </c>
      <c r="G24" s="26">
        <f>(F24/Table223729[[#Totals],[Column6]])*100</f>
        <v>0.63736424034419448</v>
      </c>
      <c r="H24" s="26">
        <f t="shared" si="2"/>
        <v>128.16896002495238</v>
      </c>
      <c r="I24" s="71">
        <f t="shared" si="3"/>
        <v>239.66104879026187</v>
      </c>
      <c r="K24" s="183"/>
    </row>
    <row r="25" spans="1:11" ht="14.5" x14ac:dyDescent="0.35">
      <c r="A25" s="369" t="s">
        <v>362</v>
      </c>
      <c r="B25" s="403">
        <v>42.352317249999999</v>
      </c>
      <c r="C25" s="26">
        <f t="shared" si="0"/>
        <v>0.35344830357362678</v>
      </c>
      <c r="D25" s="403">
        <v>24.03275447</v>
      </c>
      <c r="E25" s="26">
        <f t="shared" si="1"/>
        <v>0.2126200018258165</v>
      </c>
      <c r="F25" s="403">
        <v>69.582038010000005</v>
      </c>
      <c r="G25" s="26">
        <f>(F25/Table223729[[#Totals],[Column6]])*100</f>
        <v>0.55128711580469936</v>
      </c>
      <c r="H25" s="26">
        <f t="shared" si="2"/>
        <v>189.53001661486203</v>
      </c>
      <c r="I25" s="71">
        <f t="shared" si="3"/>
        <v>64.293343382527681</v>
      </c>
      <c r="K25" s="183"/>
    </row>
    <row r="26" spans="1:11" ht="14.5" x14ac:dyDescent="0.35">
      <c r="A26" s="369" t="s">
        <v>949</v>
      </c>
      <c r="B26" s="403">
        <v>25.341625699999998</v>
      </c>
      <c r="C26" s="26">
        <f t="shared" si="0"/>
        <v>0.21148676613350648</v>
      </c>
      <c r="D26" s="403">
        <v>111.51915834</v>
      </c>
      <c r="E26" s="26">
        <f t="shared" si="1"/>
        <v>0.98662030935583878</v>
      </c>
      <c r="F26" s="403">
        <v>67.861726419999997</v>
      </c>
      <c r="G26" s="26">
        <f>(F26/Table223729[[#Totals],[Column6]])*100</f>
        <v>0.53765736821667665</v>
      </c>
      <c r="H26" s="26">
        <f t="shared" si="2"/>
        <v>-39.147920922158576</v>
      </c>
      <c r="I26" s="71">
        <f t="shared" si="3"/>
        <v>167.78758088909819</v>
      </c>
      <c r="K26" s="183"/>
    </row>
    <row r="27" spans="1:11" ht="14.5" x14ac:dyDescent="0.35">
      <c r="A27" s="369" t="s">
        <v>344</v>
      </c>
      <c r="B27" s="403">
        <v>15.212488130000001</v>
      </c>
      <c r="C27" s="26">
        <f t="shared" si="0"/>
        <v>0.12695475647633978</v>
      </c>
      <c r="D27" s="403">
        <v>23.587103760000002</v>
      </c>
      <c r="E27" s="26">
        <f t="shared" si="1"/>
        <v>0.20867728877175698</v>
      </c>
      <c r="F27" s="403">
        <v>64.062292639999995</v>
      </c>
      <c r="G27" s="26">
        <f>(F27/Table223729[[#Totals],[Column6]])*100</f>
        <v>0.50755507529495858</v>
      </c>
      <c r="H27" s="26">
        <f t="shared" si="2"/>
        <v>171.59880794114076</v>
      </c>
      <c r="I27" s="71">
        <f t="shared" si="3"/>
        <v>321.1164675531615</v>
      </c>
      <c r="K27" s="183"/>
    </row>
    <row r="28" spans="1:11" ht="14.5" x14ac:dyDescent="0.35">
      <c r="A28" s="369" t="s">
        <v>405</v>
      </c>
      <c r="B28" s="403">
        <v>33.33333296</v>
      </c>
      <c r="C28" s="26">
        <f t="shared" si="0"/>
        <v>0.27818100052522771</v>
      </c>
      <c r="D28" s="403">
        <v>196.67663796000002</v>
      </c>
      <c r="E28" s="26">
        <f t="shared" si="1"/>
        <v>1.740016408620624</v>
      </c>
      <c r="F28" s="403">
        <v>61.77210608</v>
      </c>
      <c r="G28" s="26">
        <f>(F28/Table223729[[#Totals],[Column6]])*100</f>
        <v>0.48941030145065639</v>
      </c>
      <c r="H28" s="26">
        <f t="shared" si="2"/>
        <v>-68.592046965657829</v>
      </c>
      <c r="I28" s="71">
        <f t="shared" si="3"/>
        <v>85.316320315542796</v>
      </c>
      <c r="K28" s="183"/>
    </row>
    <row r="29" spans="1:11" ht="14.5" x14ac:dyDescent="0.35">
      <c r="A29" s="369" t="s">
        <v>366</v>
      </c>
      <c r="B29" s="403">
        <v>190.97184463999997</v>
      </c>
      <c r="C29" s="26">
        <f t="shared" si="0"/>
        <v>1.5937421822730182</v>
      </c>
      <c r="D29" s="403">
        <v>64.527055820000001</v>
      </c>
      <c r="E29" s="26">
        <f t="shared" si="1"/>
        <v>0.57087683159203695</v>
      </c>
      <c r="F29" s="403">
        <v>56.740588880000004</v>
      </c>
      <c r="G29" s="26">
        <f>(F29/Table223729[[#Totals],[Column6]])*100</f>
        <v>0.44954641294381081</v>
      </c>
      <c r="H29" s="26">
        <f t="shared" si="2"/>
        <v>-12.066980030393083</v>
      </c>
      <c r="I29" s="71">
        <f t="shared" si="3"/>
        <v>-70.2885056239775</v>
      </c>
      <c r="K29" s="183"/>
    </row>
    <row r="30" spans="1:11" ht="14.5" x14ac:dyDescent="0.35">
      <c r="A30" s="369" t="s">
        <v>358</v>
      </c>
      <c r="B30" s="403">
        <v>23.738455129999998</v>
      </c>
      <c r="C30" s="26">
        <f t="shared" si="0"/>
        <v>0.19810761818840403</v>
      </c>
      <c r="D30" s="403">
        <v>56.848085750000003</v>
      </c>
      <c r="E30" s="26">
        <f t="shared" si="1"/>
        <v>0.50294027307803524</v>
      </c>
      <c r="F30" s="403">
        <v>54.60779952</v>
      </c>
      <c r="G30" s="26">
        <f>(F30/Table223729[[#Totals],[Column6]])*100</f>
        <v>0.43264867139268837</v>
      </c>
      <c r="H30" s="26">
        <f t="shared" si="2"/>
        <v>-3.9408296698891121</v>
      </c>
      <c r="I30" s="71">
        <f t="shared" si="3"/>
        <v>130.0393990297548</v>
      </c>
      <c r="K30" s="183"/>
    </row>
    <row r="31" spans="1:11" ht="14.5" x14ac:dyDescent="0.35">
      <c r="A31" s="369" t="s">
        <v>331</v>
      </c>
      <c r="B31" s="403">
        <v>69.781745610000002</v>
      </c>
      <c r="C31" s="26">
        <f t="shared" si="0"/>
        <v>0.58235868088801868</v>
      </c>
      <c r="D31" s="403">
        <v>42.227742389999896</v>
      </c>
      <c r="E31" s="26">
        <f t="shared" si="1"/>
        <v>0.37359274299039119</v>
      </c>
      <c r="F31" s="403">
        <v>53.840677850000098</v>
      </c>
      <c r="G31" s="26">
        <f>(F31/Table223729[[#Totals],[Column6]])*100</f>
        <v>0.42657089176707946</v>
      </c>
      <c r="H31" s="26">
        <f t="shared" si="2"/>
        <v>27.500725359048083</v>
      </c>
      <c r="I31" s="71">
        <f t="shared" si="3"/>
        <v>-22.844180266128923</v>
      </c>
      <c r="K31" s="183"/>
    </row>
    <row r="32" spans="1:11" ht="14.5" x14ac:dyDescent="0.35">
      <c r="A32" s="369" t="s">
        <v>352</v>
      </c>
      <c r="B32" s="403">
        <v>35.629888479999998</v>
      </c>
      <c r="C32" s="26">
        <f t="shared" si="0"/>
        <v>0.29734674410934403</v>
      </c>
      <c r="D32" s="403">
        <v>51.932428960000003</v>
      </c>
      <c r="E32" s="26">
        <f t="shared" si="1"/>
        <v>0.45945100275866485</v>
      </c>
      <c r="F32" s="403">
        <v>46.363002689999995</v>
      </c>
      <c r="G32" s="26">
        <f>(F32/Table223729[[#Totals],[Column6]])*100</f>
        <v>0.36732649350314156</v>
      </c>
      <c r="H32" s="26">
        <f t="shared" si="2"/>
        <v>-10.724370844063069</v>
      </c>
      <c r="I32" s="71">
        <f t="shared" si="3"/>
        <v>30.123906270503142</v>
      </c>
      <c r="K32" s="183"/>
    </row>
    <row r="33" spans="1:11" ht="14.5" x14ac:dyDescent="0.35">
      <c r="A33" s="369" t="s">
        <v>356</v>
      </c>
      <c r="B33" s="403">
        <v>19.404574589999999</v>
      </c>
      <c r="C33" s="26">
        <f t="shared" si="0"/>
        <v>0.16193952104010093</v>
      </c>
      <c r="D33" s="403">
        <v>60.70672862</v>
      </c>
      <c r="E33" s="26">
        <f t="shared" si="1"/>
        <v>0.53707804347338073</v>
      </c>
      <c r="F33" s="403">
        <v>44.993017909999999</v>
      </c>
      <c r="G33" s="26">
        <f>(F33/Table223729[[#Totals],[Column6]])*100</f>
        <v>0.35647232797907352</v>
      </c>
      <c r="H33" s="26">
        <f t="shared" si="2"/>
        <v>-25.884627729426146</v>
      </c>
      <c r="I33" s="71">
        <f t="shared" si="3"/>
        <v>131.86809739795487</v>
      </c>
      <c r="K33" s="183"/>
    </row>
    <row r="34" spans="1:11" ht="14.5" x14ac:dyDescent="0.35">
      <c r="A34" s="369" t="s">
        <v>954</v>
      </c>
      <c r="B34" s="403">
        <v>20.718140050000002</v>
      </c>
      <c r="C34" s="26">
        <f t="shared" si="0"/>
        <v>0.17290178978042378</v>
      </c>
      <c r="D34" s="403">
        <v>58.434519189999996</v>
      </c>
      <c r="E34" s="26">
        <f t="shared" si="1"/>
        <v>0.51697559646680435</v>
      </c>
      <c r="F34" s="403">
        <v>42.296831479999994</v>
      </c>
      <c r="G34" s="26">
        <f>(F34/Table223729[[#Totals],[Column6]])*100</f>
        <v>0.33511088351472978</v>
      </c>
      <c r="H34" s="26">
        <f t="shared" si="2"/>
        <v>-27.616703163977895</v>
      </c>
      <c r="I34" s="71">
        <f t="shared" si="3"/>
        <v>104.1536131038944</v>
      </c>
      <c r="K34" s="183"/>
    </row>
    <row r="35" spans="1:11" ht="14.5" x14ac:dyDescent="0.35">
      <c r="A35" s="369" t="s">
        <v>353</v>
      </c>
      <c r="B35" s="403">
        <v>35.45775699</v>
      </c>
      <c r="C35" s="26">
        <f t="shared" si="0"/>
        <v>0.29591023278995215</v>
      </c>
      <c r="D35" s="403">
        <v>87.526915489999993</v>
      </c>
      <c r="E35" s="26">
        <f t="shared" si="1"/>
        <v>0.77435871757948693</v>
      </c>
      <c r="F35" s="403">
        <v>41.18998148</v>
      </c>
      <c r="G35" s="26">
        <f>(F35/Table223729[[#Totals],[Column6]])*100</f>
        <v>0.32634149185016348</v>
      </c>
      <c r="H35" s="26">
        <f t="shared" si="2"/>
        <v>-52.940211305965668</v>
      </c>
      <c r="I35" s="71">
        <f t="shared" si="3"/>
        <v>16.166348287672673</v>
      </c>
      <c r="K35" s="183"/>
    </row>
    <row r="36" spans="1:11" ht="14.5" x14ac:dyDescent="0.35">
      <c r="A36" s="369" t="s">
        <v>355</v>
      </c>
      <c r="B36" s="403">
        <v>5.6305279700000002</v>
      </c>
      <c r="C36" s="26">
        <f t="shared" ref="C36:C67" si="4">(B36/$B$190)*100</f>
        <v>4.6989177651675165E-2</v>
      </c>
      <c r="D36" s="403">
        <v>11.56868343</v>
      </c>
      <c r="E36" s="26">
        <f t="shared" ref="E36:E67" si="5">(D36/$D$190)*100</f>
        <v>0.10234921240839742</v>
      </c>
      <c r="F36" s="403">
        <v>40.812104959999999</v>
      </c>
      <c r="G36" s="26">
        <f>(F36/Table223729[[#Totals],[Column6]])*100</f>
        <v>0.32334763793615223</v>
      </c>
      <c r="H36" s="26">
        <f t="shared" si="2"/>
        <v>252.78089513769331</v>
      </c>
      <c r="I36" s="71">
        <f t="shared" si="3"/>
        <v>624.83619968590608</v>
      </c>
      <c r="K36" s="183"/>
    </row>
    <row r="37" spans="1:11" ht="14.5" x14ac:dyDescent="0.35">
      <c r="A37" s="369" t="s">
        <v>350</v>
      </c>
      <c r="B37" s="403">
        <v>23.53834058</v>
      </c>
      <c r="C37" s="26">
        <f t="shared" si="4"/>
        <v>0.1964375761975399</v>
      </c>
      <c r="D37" s="403">
        <v>39.358714219999996</v>
      </c>
      <c r="E37" s="26">
        <f t="shared" si="5"/>
        <v>0.34821018538530379</v>
      </c>
      <c r="F37" s="403">
        <v>34.977804549999995</v>
      </c>
      <c r="G37" s="26">
        <f>(F37/Table223729[[#Totals],[Column6]])*100</f>
        <v>0.27712342925021471</v>
      </c>
      <c r="H37" s="26">
        <f t="shared" si="2"/>
        <v>-11.1307235432347</v>
      </c>
      <c r="I37" s="71">
        <f t="shared" si="3"/>
        <v>48.599279677853978</v>
      </c>
      <c r="K37" s="183"/>
    </row>
    <row r="38" spans="1:11" ht="14.5" x14ac:dyDescent="0.35">
      <c r="A38" s="369" t="s">
        <v>390</v>
      </c>
      <c r="B38" s="403">
        <v>0.11053907</v>
      </c>
      <c r="C38" s="26">
        <f t="shared" si="4"/>
        <v>9.2249608302380146E-4</v>
      </c>
      <c r="D38" s="403">
        <v>52.594723869999996</v>
      </c>
      <c r="E38" s="26">
        <f t="shared" si="5"/>
        <v>0.46531038708971223</v>
      </c>
      <c r="F38" s="403">
        <v>28.56821038</v>
      </c>
      <c r="G38" s="26">
        <f>(F38/Table223729[[#Totals],[Column6]])*100</f>
        <v>0.22634126212038602</v>
      </c>
      <c r="H38" s="26">
        <f t="shared" si="2"/>
        <v>-45.68236454551424</v>
      </c>
      <c r="I38" s="71">
        <f t="shared" si="3"/>
        <v>25744.446113034963</v>
      </c>
      <c r="K38" s="183"/>
    </row>
    <row r="39" spans="1:11" ht="14.5" x14ac:dyDescent="0.35">
      <c r="A39" s="369" t="s">
        <v>363</v>
      </c>
      <c r="B39" s="403">
        <v>30.794099879999997</v>
      </c>
      <c r="C39" s="26">
        <f t="shared" si="4"/>
        <v>0.25699000832505386</v>
      </c>
      <c r="D39" s="403">
        <v>13.408671999999999</v>
      </c>
      <c r="E39" s="26">
        <f t="shared" si="5"/>
        <v>0.1186277614861254</v>
      </c>
      <c r="F39" s="403">
        <v>27.828432329999998</v>
      </c>
      <c r="G39" s="26">
        <f>(F39/Table223729[[#Totals],[Column6]])*100</f>
        <v>0.22048012152744287</v>
      </c>
      <c r="H39" s="26">
        <f t="shared" si="2"/>
        <v>107.54055532121302</v>
      </c>
      <c r="I39" s="71">
        <f t="shared" si="3"/>
        <v>-9.6306356138246016</v>
      </c>
      <c r="K39" s="183"/>
    </row>
    <row r="40" spans="1:11" ht="14.5" x14ac:dyDescent="0.35">
      <c r="A40" s="369" t="s">
        <v>409</v>
      </c>
      <c r="B40" s="403">
        <v>43.110587049999999</v>
      </c>
      <c r="C40" s="26">
        <f t="shared" si="4"/>
        <v>0.35977639119346327</v>
      </c>
      <c r="D40" s="403">
        <v>24.716197129999998</v>
      </c>
      <c r="E40" s="26">
        <f t="shared" si="5"/>
        <v>0.21866648225728072</v>
      </c>
      <c r="F40" s="403">
        <v>26.798460840000001</v>
      </c>
      <c r="G40" s="26">
        <f>(F40/Table223729[[#Totals],[Column6]])*100</f>
        <v>0.21231982573384217</v>
      </c>
      <c r="H40" s="26">
        <f t="shared" si="2"/>
        <v>8.4246929211961863</v>
      </c>
      <c r="I40" s="71">
        <f t="shared" si="3"/>
        <v>-37.83786611646245</v>
      </c>
      <c r="K40" s="183"/>
    </row>
    <row r="41" spans="1:11" ht="14.5" x14ac:dyDescent="0.35">
      <c r="A41" s="369" t="s">
        <v>340</v>
      </c>
      <c r="B41" s="403">
        <v>485.34777160000004</v>
      </c>
      <c r="C41" s="26">
        <f t="shared" si="4"/>
        <v>4.0504359065562126</v>
      </c>
      <c r="D41" s="403">
        <v>36.780140850000002</v>
      </c>
      <c r="E41" s="26">
        <f t="shared" si="5"/>
        <v>0.32539730826288377</v>
      </c>
      <c r="F41" s="403">
        <v>26.174495140000001</v>
      </c>
      <c r="G41" s="26">
        <f>(F41/Table223729[[#Totals],[Column6]])*100</f>
        <v>0.20737624746347555</v>
      </c>
      <c r="H41" s="26">
        <f t="shared" si="2"/>
        <v>-28.835250395730881</v>
      </c>
      <c r="I41" s="71">
        <f t="shared" si="3"/>
        <v>-94.607063909305069</v>
      </c>
      <c r="K41" s="183"/>
    </row>
    <row r="42" spans="1:11" ht="14.5" x14ac:dyDescent="0.35">
      <c r="A42" s="369" t="s">
        <v>297</v>
      </c>
      <c r="B42" s="403">
        <v>18.391927679999998</v>
      </c>
      <c r="C42" s="26">
        <f t="shared" si="4"/>
        <v>0.15348854702737258</v>
      </c>
      <c r="D42" s="403">
        <v>7.3424383899999901</v>
      </c>
      <c r="E42" s="26">
        <f t="shared" si="5"/>
        <v>6.4959231611862053E-2</v>
      </c>
      <c r="F42" s="403">
        <v>21.82312993</v>
      </c>
      <c r="G42" s="26">
        <f>(F42/Table223729[[#Totals],[Column6]])*100</f>
        <v>0.17290109202049961</v>
      </c>
      <c r="H42" s="26">
        <f t="shared" si="2"/>
        <v>197.21910856919061</v>
      </c>
      <c r="I42" s="71">
        <f t="shared" si="3"/>
        <v>18.656022955827556</v>
      </c>
      <c r="K42" s="183"/>
    </row>
    <row r="43" spans="1:11" ht="14.5" x14ac:dyDescent="0.35">
      <c r="A43" s="369" t="s">
        <v>379</v>
      </c>
      <c r="B43" s="403">
        <v>30.061402079999997</v>
      </c>
      <c r="C43" s="26">
        <f t="shared" si="4"/>
        <v>0.25087533004397045</v>
      </c>
      <c r="D43" s="403">
        <v>15.89801005</v>
      </c>
      <c r="E43" s="26">
        <f t="shared" si="5"/>
        <v>0.14065116547823861</v>
      </c>
      <c r="F43" s="403">
        <v>21.505862609999998</v>
      </c>
      <c r="G43" s="26">
        <f>(F43/Table223729[[#Totals],[Column6]])*100</f>
        <v>0.17038743489311348</v>
      </c>
      <c r="H43" s="26">
        <f t="shared" si="2"/>
        <v>35.273927632219596</v>
      </c>
      <c r="I43" s="71">
        <f t="shared" si="3"/>
        <v>-28.460214354712498</v>
      </c>
      <c r="K43" s="183"/>
    </row>
    <row r="44" spans="1:11" ht="14.5" x14ac:dyDescent="0.35">
      <c r="A44" s="369" t="s">
        <v>378</v>
      </c>
      <c r="B44" s="403">
        <v>39.593655529999999</v>
      </c>
      <c r="C44" s="26">
        <f t="shared" si="4"/>
        <v>0.33042608499437054</v>
      </c>
      <c r="D44" s="403">
        <v>54.946452469999997</v>
      </c>
      <c r="E44" s="26">
        <f t="shared" si="5"/>
        <v>0.48611634754880167</v>
      </c>
      <c r="F44" s="403">
        <v>20.211455520000001</v>
      </c>
      <c r="G44" s="26">
        <f>(F44/Table223729[[#Totals],[Column6]])*100</f>
        <v>0.16013205905573577</v>
      </c>
      <c r="H44" s="26">
        <f t="shared" si="2"/>
        <v>-63.216086550746518</v>
      </c>
      <c r="I44" s="71">
        <f t="shared" si="3"/>
        <v>-48.952792437450384</v>
      </c>
      <c r="K44" s="183"/>
    </row>
    <row r="45" spans="1:11" ht="14.5" x14ac:dyDescent="0.35">
      <c r="A45" s="369" t="s">
        <v>370</v>
      </c>
      <c r="B45" s="403">
        <v>24.579912629999999</v>
      </c>
      <c r="C45" s="26">
        <f t="shared" si="4"/>
        <v>0.20512994294453776</v>
      </c>
      <c r="D45" s="403">
        <v>46.791534820000003</v>
      </c>
      <c r="E45" s="26">
        <f t="shared" si="5"/>
        <v>0.41396903676939018</v>
      </c>
      <c r="F45" s="403">
        <v>16.930137719999998</v>
      </c>
      <c r="G45" s="26">
        <f>(F45/Table223729[[#Totals],[Column6]])*100</f>
        <v>0.13413471437116861</v>
      </c>
      <c r="H45" s="26">
        <f t="shared" si="2"/>
        <v>-63.817947444708345</v>
      </c>
      <c r="I45" s="71">
        <f t="shared" si="3"/>
        <v>-31.122058996513214</v>
      </c>
      <c r="K45" s="183"/>
    </row>
    <row r="46" spans="1:11" ht="14.5" x14ac:dyDescent="0.35">
      <c r="A46" s="369" t="s">
        <v>338</v>
      </c>
      <c r="B46" s="403">
        <v>2.9298885399999999</v>
      </c>
      <c r="C46" s="26">
        <f t="shared" si="4"/>
        <v>2.4451180038391168E-2</v>
      </c>
      <c r="D46" s="403">
        <v>30.538735729999999</v>
      </c>
      <c r="E46" s="26">
        <f t="shared" si="5"/>
        <v>0.27017901983628623</v>
      </c>
      <c r="F46" s="403">
        <v>14.65435334</v>
      </c>
      <c r="G46" s="26">
        <f>(F46/Table223729[[#Totals],[Column6]])*100</f>
        <v>0.1161040466453501</v>
      </c>
      <c r="H46" s="26">
        <f t="shared" si="2"/>
        <v>-52.013883385473079</v>
      </c>
      <c r="I46" s="71">
        <f t="shared" si="3"/>
        <v>400.16760501066705</v>
      </c>
      <c r="K46" s="183"/>
    </row>
    <row r="47" spans="1:11" ht="14.5" x14ac:dyDescent="0.35">
      <c r="A47" s="369" t="s">
        <v>336</v>
      </c>
      <c r="B47" s="403">
        <v>7.6976579900000006</v>
      </c>
      <c r="C47" s="26">
        <f t="shared" si="4"/>
        <v>6.4240266760267381E-2</v>
      </c>
      <c r="D47" s="403">
        <v>13.64895624</v>
      </c>
      <c r="E47" s="26">
        <f t="shared" si="5"/>
        <v>0.12075357838369699</v>
      </c>
      <c r="F47" s="403">
        <v>13.56791159</v>
      </c>
      <c r="G47" s="26">
        <f>(F47/Table223729[[#Totals],[Column6]])*100</f>
        <v>0.10749634621034367</v>
      </c>
      <c r="H47" s="26">
        <f t="shared" si="2"/>
        <v>-0.59377910350748575</v>
      </c>
      <c r="I47" s="71">
        <f t="shared" si="3"/>
        <v>76.26025484148586</v>
      </c>
      <c r="K47" s="183"/>
    </row>
    <row r="48" spans="1:11" ht="14.5" x14ac:dyDescent="0.35">
      <c r="A48" s="369" t="s">
        <v>403</v>
      </c>
      <c r="B48" s="403">
        <v>9.5659953599999987</v>
      </c>
      <c r="C48" s="26">
        <f t="shared" si="4"/>
        <v>7.9832345702056828E-2</v>
      </c>
      <c r="D48" s="403">
        <v>5.4802494900000003</v>
      </c>
      <c r="E48" s="26">
        <f t="shared" si="5"/>
        <v>4.8484274161093688E-2</v>
      </c>
      <c r="F48" s="403">
        <v>13.072449499999999</v>
      </c>
      <c r="G48" s="26">
        <f>(F48/Table223729[[#Totals],[Column6]])*100</f>
        <v>0.10357088104148192</v>
      </c>
      <c r="H48" s="26">
        <f t="shared" si="2"/>
        <v>138.53748855510588</v>
      </c>
      <c r="I48" s="71">
        <f t="shared" si="3"/>
        <v>36.655402893693243</v>
      </c>
      <c r="K48" s="183"/>
    </row>
    <row r="49" spans="1:11" ht="14.5" x14ac:dyDescent="0.35">
      <c r="A49" s="369" t="s">
        <v>375</v>
      </c>
      <c r="B49" s="403">
        <v>13.44481955</v>
      </c>
      <c r="C49" s="26">
        <f t="shared" si="4"/>
        <v>0.11220280188567562</v>
      </c>
      <c r="D49" s="403">
        <v>5.82359472</v>
      </c>
      <c r="E49" s="26">
        <f t="shared" si="5"/>
        <v>5.1521881170336577E-2</v>
      </c>
      <c r="F49" s="403">
        <v>13.0476159</v>
      </c>
      <c r="G49" s="26">
        <f>(F49/Table223729[[#Totals],[Column6]])*100</f>
        <v>0.10337412848707875</v>
      </c>
      <c r="H49" s="26">
        <f t="shared" si="2"/>
        <v>124.04745740960492</v>
      </c>
      <c r="I49" s="71">
        <f t="shared" si="3"/>
        <v>-2.954324887164439</v>
      </c>
      <c r="K49" s="183"/>
    </row>
    <row r="50" spans="1:11" ht="14.5" x14ac:dyDescent="0.35">
      <c r="A50" s="369" t="s">
        <v>952</v>
      </c>
      <c r="B50" s="403">
        <v>14.6398291</v>
      </c>
      <c r="C50" s="26">
        <f t="shared" si="4"/>
        <v>0.12217567056505782</v>
      </c>
      <c r="D50" s="403">
        <v>19.729539519999999</v>
      </c>
      <c r="E50" s="26">
        <f t="shared" si="5"/>
        <v>0.17454906111579468</v>
      </c>
      <c r="F50" s="403">
        <v>13.0050328</v>
      </c>
      <c r="G50" s="26">
        <f>(F50/Table223729[[#Totals],[Column6]])*100</f>
        <v>0.10303674954486308</v>
      </c>
      <c r="H50" s="26">
        <f t="shared" si="2"/>
        <v>-34.083444842609282</v>
      </c>
      <c r="I50" s="71">
        <f t="shared" si="3"/>
        <v>-11.166771748722116</v>
      </c>
      <c r="K50" s="183"/>
    </row>
    <row r="51" spans="1:11" ht="14.5" x14ac:dyDescent="0.35">
      <c r="A51" s="369" t="s">
        <v>950</v>
      </c>
      <c r="B51" s="403">
        <v>12.805164599999999</v>
      </c>
      <c r="C51" s="26">
        <f t="shared" si="4"/>
        <v>0.10686460620643039</v>
      </c>
      <c r="D51" s="403">
        <v>10.92663615</v>
      </c>
      <c r="E51" s="26">
        <f t="shared" si="5"/>
        <v>9.6668960732865683E-2</v>
      </c>
      <c r="F51" s="403">
        <v>12.310727720000001</v>
      </c>
      <c r="G51" s="26">
        <f>(F51/Table223729[[#Totals],[Column6]])*100</f>
        <v>9.7535883861872577E-2</v>
      </c>
      <c r="H51" s="26">
        <f t="shared" si="2"/>
        <v>12.667133333619795</v>
      </c>
      <c r="I51" s="71">
        <f t="shared" si="3"/>
        <v>-3.8612301789545</v>
      </c>
      <c r="K51" s="183"/>
    </row>
    <row r="52" spans="1:11" ht="14.5" x14ac:dyDescent="0.35">
      <c r="A52" s="369" t="s">
        <v>301</v>
      </c>
      <c r="B52" s="403">
        <v>1.2301496699999999</v>
      </c>
      <c r="C52" s="26">
        <f t="shared" si="4"/>
        <v>1.0266128094871993E-2</v>
      </c>
      <c r="D52" s="403">
        <v>5.4440499500000001</v>
      </c>
      <c r="E52" s="26">
        <f t="shared" si="5"/>
        <v>4.8164013482256331E-2</v>
      </c>
      <c r="F52" s="403">
        <v>11.203926970000001</v>
      </c>
      <c r="G52" s="26">
        <f>(F52/Table223729[[#Totals],[Column6]])*100</f>
        <v>8.8766882397007627E-2</v>
      </c>
      <c r="H52" s="26">
        <f t="shared" si="2"/>
        <v>105.8013257207532</v>
      </c>
      <c r="I52" s="71">
        <f t="shared" si="3"/>
        <v>810.77754546729284</v>
      </c>
      <c r="K52" s="183"/>
    </row>
    <row r="53" spans="1:11" ht="14.5" x14ac:dyDescent="0.35">
      <c r="A53" s="369" t="s">
        <v>374</v>
      </c>
      <c r="B53" s="403">
        <v>10.214033720000002</v>
      </c>
      <c r="C53" s="26">
        <f t="shared" si="4"/>
        <v>8.524050454353406E-2</v>
      </c>
      <c r="D53" s="403">
        <v>8.17429235</v>
      </c>
      <c r="E53" s="26">
        <f t="shared" si="5"/>
        <v>7.2318720542471279E-2</v>
      </c>
      <c r="F53" s="403">
        <v>9.4253191100000002</v>
      </c>
      <c r="G53" s="26">
        <f>(F53/Table223729[[#Totals],[Column6]])*100</f>
        <v>7.4675262988762467E-2</v>
      </c>
      <c r="H53" s="26">
        <f t="shared" si="2"/>
        <v>15.304404423460593</v>
      </c>
      <c r="I53" s="71">
        <f t="shared" si="3"/>
        <v>-7.7218720010256758</v>
      </c>
      <c r="K53" s="183"/>
    </row>
    <row r="54" spans="1:11" ht="14.5" x14ac:dyDescent="0.35">
      <c r="A54" s="369" t="s">
        <v>359</v>
      </c>
      <c r="B54" s="403">
        <v>22.091277179999999</v>
      </c>
      <c r="C54" s="26">
        <f t="shared" si="4"/>
        <v>0.18436120972922146</v>
      </c>
      <c r="D54" s="403">
        <v>3.5821415499999998</v>
      </c>
      <c r="E54" s="26">
        <f t="shared" si="5"/>
        <v>3.1691537640934131E-2</v>
      </c>
      <c r="F54" s="403">
        <v>8.9198823800000007</v>
      </c>
      <c r="G54" s="26">
        <f>(F54/Table223729[[#Totals],[Column6]])*100</f>
        <v>7.0670770377272513E-2</v>
      </c>
      <c r="H54" s="26">
        <f t="shared" si="2"/>
        <v>149.00976847215884</v>
      </c>
      <c r="I54" s="71">
        <f t="shared" si="3"/>
        <v>-59.622604400276693</v>
      </c>
      <c r="K54" s="183"/>
    </row>
    <row r="55" spans="1:11" ht="14.5" x14ac:dyDescent="0.35">
      <c r="A55" s="369" t="s">
        <v>367</v>
      </c>
      <c r="B55" s="403">
        <v>2.5965977400000004</v>
      </c>
      <c r="C55" s="26">
        <f t="shared" si="4"/>
        <v>2.1669724960943271E-2</v>
      </c>
      <c r="D55" s="403">
        <v>3.2678819999999997E-2</v>
      </c>
      <c r="E55" s="26">
        <f t="shared" si="5"/>
        <v>2.8911254333076569E-4</v>
      </c>
      <c r="F55" s="403">
        <v>8.1569204200000005</v>
      </c>
      <c r="G55" s="26">
        <f>(F55/Table223729[[#Totals],[Column6]])*100</f>
        <v>6.4625947454197849E-2</v>
      </c>
      <c r="H55" s="26">
        <f t="shared" si="2"/>
        <v>24860.878085561235</v>
      </c>
      <c r="I55" s="71">
        <f t="shared" si="3"/>
        <v>214.13877838467189</v>
      </c>
      <c r="K55" s="183"/>
    </row>
    <row r="56" spans="1:11" ht="14.5" x14ac:dyDescent="0.35">
      <c r="A56" s="369" t="s">
        <v>376</v>
      </c>
      <c r="B56" s="403">
        <v>11.638068970000001</v>
      </c>
      <c r="C56" s="26">
        <f t="shared" si="4"/>
        <v>9.7124691195482726E-2</v>
      </c>
      <c r="D56" s="403">
        <v>15.723231630000001</v>
      </c>
      <c r="E56" s="26">
        <f t="shared" si="5"/>
        <v>0.13910488462949522</v>
      </c>
      <c r="F56" s="403">
        <v>8.0123579199999888</v>
      </c>
      <c r="G56" s="26">
        <f>(F56/Table223729[[#Totals],[Column6]])*100</f>
        <v>6.3480602391624799E-2</v>
      </c>
      <c r="H56" s="26">
        <f t="shared" si="2"/>
        <v>-49.041277845755502</v>
      </c>
      <c r="I56" s="71">
        <f t="shared" si="3"/>
        <v>-31.153888667838093</v>
      </c>
      <c r="K56" s="183"/>
    </row>
    <row r="57" spans="1:11" ht="14.5" x14ac:dyDescent="0.35">
      <c r="A57" s="369" t="s">
        <v>384</v>
      </c>
      <c r="B57" s="403">
        <v>0.78336778000000007</v>
      </c>
      <c r="C57" s="26">
        <f t="shared" si="4"/>
        <v>6.5375410578092539E-3</v>
      </c>
      <c r="D57" s="403">
        <v>7.4467099999999996E-3</v>
      </c>
      <c r="E57" s="26">
        <f t="shared" si="5"/>
        <v>6.5881732190655791E-5</v>
      </c>
      <c r="F57" s="403">
        <v>7.7269098299999897</v>
      </c>
      <c r="G57" s="26">
        <f>(F57/Table223729[[#Totals],[Column6]])*100</f>
        <v>6.1219043823514965E-2</v>
      </c>
      <c r="H57" s="26">
        <f t="shared" si="2"/>
        <v>103662.73320701343</v>
      </c>
      <c r="I57" s="71">
        <f t="shared" si="3"/>
        <v>886.37064572658187</v>
      </c>
      <c r="K57" s="183"/>
    </row>
    <row r="58" spans="1:11" ht="14.5" x14ac:dyDescent="0.35">
      <c r="A58" s="369" t="s">
        <v>377</v>
      </c>
      <c r="B58" s="403">
        <v>6.0835814199999998</v>
      </c>
      <c r="C58" s="26">
        <f t="shared" si="4"/>
        <v>5.0770103554393722E-2</v>
      </c>
      <c r="D58" s="403">
        <v>5.9117148099999994</v>
      </c>
      <c r="E58" s="26">
        <f t="shared" si="5"/>
        <v>5.2301487757674667E-2</v>
      </c>
      <c r="F58" s="403">
        <v>7.1385704900000002</v>
      </c>
      <c r="G58" s="26">
        <f>(F58/Table223729[[#Totals],[Column6]])*100</f>
        <v>5.6557727381239715E-2</v>
      </c>
      <c r="H58" s="26">
        <f t="shared" si="2"/>
        <v>20.752957803795024</v>
      </c>
      <c r="I58" s="71">
        <f t="shared" si="3"/>
        <v>17.341578868849929</v>
      </c>
      <c r="K58" s="183"/>
    </row>
    <row r="59" spans="1:11" ht="14.5" x14ac:dyDescent="0.35">
      <c r="A59" s="369" t="s">
        <v>418</v>
      </c>
      <c r="B59" s="403">
        <v>6.89702562</v>
      </c>
      <c r="C59" s="26">
        <f t="shared" si="4"/>
        <v>5.7558645273248693E-2</v>
      </c>
      <c r="D59" s="403">
        <v>1.81664666</v>
      </c>
      <c r="E59" s="26">
        <f t="shared" si="5"/>
        <v>1.6072041040831365E-2</v>
      </c>
      <c r="F59" s="403">
        <v>6.5879135199999999</v>
      </c>
      <c r="G59" s="26">
        <f>(F59/Table223729[[#Totals],[Column6]])*100</f>
        <v>5.219496219828506E-2</v>
      </c>
      <c r="H59" s="26">
        <f t="shared" si="2"/>
        <v>262.64143518145681</v>
      </c>
      <c r="I59" s="71">
        <f t="shared" si="3"/>
        <v>-4.4818174823598849</v>
      </c>
      <c r="K59" s="183"/>
    </row>
    <row r="60" spans="1:11" ht="14.5" x14ac:dyDescent="0.35">
      <c r="A60" s="369" t="s">
        <v>380</v>
      </c>
      <c r="B60" s="403">
        <v>16.197248800000001</v>
      </c>
      <c r="C60" s="26">
        <f t="shared" si="4"/>
        <v>0.13517300782213898</v>
      </c>
      <c r="D60" s="403">
        <v>4.1758271499999999</v>
      </c>
      <c r="E60" s="26">
        <f t="shared" si="5"/>
        <v>3.6943929060050604E-2</v>
      </c>
      <c r="F60" s="403">
        <v>5.3584000300000003</v>
      </c>
      <c r="G60" s="26">
        <f>(F60/Table223729[[#Totals],[Column6]])*100</f>
        <v>4.2453727748560301E-2</v>
      </c>
      <c r="H60" s="26">
        <f t="shared" si="2"/>
        <v>28.319488271922367</v>
      </c>
      <c r="I60" s="71">
        <f t="shared" si="3"/>
        <v>-66.917838355363159</v>
      </c>
      <c r="K60" s="183"/>
    </row>
    <row r="61" spans="1:11" ht="14.5" x14ac:dyDescent="0.35">
      <c r="A61" s="369" t="s">
        <v>354</v>
      </c>
      <c r="B61" s="403">
        <v>2.0699610600000002</v>
      </c>
      <c r="C61" s="26">
        <f t="shared" si="4"/>
        <v>1.7274715355048639E-2</v>
      </c>
      <c r="D61" s="403">
        <v>1.3693110800000001</v>
      </c>
      <c r="E61" s="26">
        <f t="shared" si="5"/>
        <v>1.2114421786031369E-2</v>
      </c>
      <c r="F61" s="403">
        <v>5.3071476900000008</v>
      </c>
      <c r="G61" s="26">
        <f>(F61/Table223729[[#Totals],[Column6]])*100</f>
        <v>4.2047663834583235E-2</v>
      </c>
      <c r="H61" s="26">
        <f t="shared" si="2"/>
        <v>287.57794101834043</v>
      </c>
      <c r="I61" s="71">
        <f t="shared" si="3"/>
        <v>156.38876945830083</v>
      </c>
      <c r="K61" s="183"/>
    </row>
    <row r="62" spans="1:11" ht="14.5" x14ac:dyDescent="0.35">
      <c r="A62" s="369" t="s">
        <v>395</v>
      </c>
      <c r="B62" s="403">
        <v>0.63990975999999999</v>
      </c>
      <c r="C62" s="26">
        <f t="shared" si="4"/>
        <v>5.340322178291358E-3</v>
      </c>
      <c r="D62" s="403">
        <v>2.7297512999999998</v>
      </c>
      <c r="E62" s="26">
        <f t="shared" si="5"/>
        <v>2.4150362253088205E-2</v>
      </c>
      <c r="F62" s="403">
        <v>5.0885958099999993</v>
      </c>
      <c r="G62" s="26">
        <f>(F62/Table223729[[#Totals],[Column6]])*100</f>
        <v>4.0316113005882587E-2</v>
      </c>
      <c r="H62" s="26">
        <f t="shared" si="2"/>
        <v>86.412432883537775</v>
      </c>
      <c r="I62" s="71">
        <f t="shared" si="3"/>
        <v>695.20521924841387</v>
      </c>
      <c r="K62" s="183"/>
    </row>
    <row r="63" spans="1:11" ht="14.5" x14ac:dyDescent="0.35">
      <c r="A63" s="369" t="s">
        <v>299</v>
      </c>
      <c r="B63" s="403">
        <v>5.4851013000000002</v>
      </c>
      <c r="C63" s="26">
        <f t="shared" si="4"/>
        <v>4.5775529541172741E-2</v>
      </c>
      <c r="D63" s="403">
        <v>3.05003812</v>
      </c>
      <c r="E63" s="26">
        <f t="shared" si="5"/>
        <v>2.6983969376158233E-2</v>
      </c>
      <c r="F63" s="403">
        <v>4.8834683999999999</v>
      </c>
      <c r="G63" s="26">
        <f>(F63/Table223729[[#Totals],[Column6]])*100</f>
        <v>3.8690922059116471E-2</v>
      </c>
      <c r="H63" s="26">
        <f t="shared" si="2"/>
        <v>60.111716898803877</v>
      </c>
      <c r="I63" s="71">
        <f t="shared" si="3"/>
        <v>-10.968492049545198</v>
      </c>
      <c r="K63" s="183"/>
    </row>
    <row r="64" spans="1:11" ht="14.5" x14ac:dyDescent="0.35">
      <c r="A64" s="369" t="s">
        <v>953</v>
      </c>
      <c r="B64" s="403">
        <v>0</v>
      </c>
      <c r="C64" s="26">
        <f t="shared" si="4"/>
        <v>0</v>
      </c>
      <c r="D64" s="403">
        <v>1.6094938300000001</v>
      </c>
      <c r="E64" s="26">
        <f t="shared" si="5"/>
        <v>1.4239340792185123E-2</v>
      </c>
      <c r="F64" s="403">
        <v>4.3107272300000004</v>
      </c>
      <c r="G64" s="26">
        <f>(F64/Table223729[[#Totals],[Column6]])*100</f>
        <v>3.415318736864173E-2</v>
      </c>
      <c r="H64" s="26">
        <f t="shared" si="2"/>
        <v>167.83123673111567</v>
      </c>
      <c r="I64" s="71" t="s">
        <v>305</v>
      </c>
      <c r="K64" s="183"/>
    </row>
    <row r="65" spans="1:11" ht="14.5" x14ac:dyDescent="0.35">
      <c r="A65" s="369" t="s">
        <v>397</v>
      </c>
      <c r="B65" s="403">
        <v>8.6416866500000005</v>
      </c>
      <c r="C65" s="26">
        <f t="shared" si="4"/>
        <v>7.2118591963403325E-2</v>
      </c>
      <c r="D65" s="403">
        <v>7.6581297300000006</v>
      </c>
      <c r="E65" s="26">
        <f t="shared" si="5"/>
        <v>6.7752182098290273E-2</v>
      </c>
      <c r="F65" s="403">
        <v>4.1434189699999999</v>
      </c>
      <c r="G65" s="26">
        <f>(F65/Table223729[[#Totals],[Column6]])*100</f>
        <v>3.2827631366783218E-2</v>
      </c>
      <c r="H65" s="26">
        <f t="shared" si="2"/>
        <v>-45.895158268623383</v>
      </c>
      <c r="I65" s="71">
        <f t="shared" si="3"/>
        <v>-52.05312182894297</v>
      </c>
      <c r="K65" s="183"/>
    </row>
    <row r="66" spans="1:11" ht="14.5" x14ac:dyDescent="0.35">
      <c r="A66" s="369" t="s">
        <v>419</v>
      </c>
      <c r="B66" s="403">
        <v>2.8763458700000002</v>
      </c>
      <c r="C66" s="26">
        <f t="shared" si="4"/>
        <v>2.400434342804484E-2</v>
      </c>
      <c r="D66" s="403">
        <v>4.1950673700000003</v>
      </c>
      <c r="E66" s="26">
        <f t="shared" si="5"/>
        <v>3.7114149066110901E-2</v>
      </c>
      <c r="F66" s="403">
        <v>3.9149477000000004</v>
      </c>
      <c r="G66" s="26">
        <f>(F66/Table223729[[#Totals],[Column6]])*100</f>
        <v>3.1017490832175205E-2</v>
      </c>
      <c r="H66" s="26">
        <f t="shared" si="2"/>
        <v>-6.6773580801874015</v>
      </c>
      <c r="I66" s="71">
        <f t="shared" si="3"/>
        <v>36.108377675734801</v>
      </c>
      <c r="K66" s="183"/>
    </row>
    <row r="67" spans="1:11" ht="14.5" x14ac:dyDescent="0.35">
      <c r="A67" s="369" t="s">
        <v>382</v>
      </c>
      <c r="B67" s="403">
        <v>1.0960769800000001</v>
      </c>
      <c r="C67" s="26">
        <f t="shared" si="4"/>
        <v>9.1472338309211195E-3</v>
      </c>
      <c r="D67" s="403">
        <v>6.07304245</v>
      </c>
      <c r="E67" s="26">
        <f t="shared" si="5"/>
        <v>5.3728768311560954E-2</v>
      </c>
      <c r="F67" s="403">
        <v>3.78565342</v>
      </c>
      <c r="G67" s="26">
        <f>(F67/Table223729[[#Totals],[Column6]])*100</f>
        <v>2.9993113381474468E-2</v>
      </c>
      <c r="H67" s="26">
        <f t="shared" si="2"/>
        <v>-37.664631012088513</v>
      </c>
      <c r="I67" s="71">
        <f t="shared" si="3"/>
        <v>245.38207526263344</v>
      </c>
      <c r="K67" s="183"/>
    </row>
    <row r="68" spans="1:11" ht="14.5" x14ac:dyDescent="0.35">
      <c r="A68" s="369" t="s">
        <v>293</v>
      </c>
      <c r="B68" s="403">
        <v>1.5399200000000002E-3</v>
      </c>
      <c r="C68" s="26">
        <f t="shared" ref="C68:C99" si="6">(B68/$B$190)*100</f>
        <v>1.2851294733798761E-5</v>
      </c>
      <c r="D68" s="403">
        <v>0</v>
      </c>
      <c r="E68" s="26">
        <f t="shared" ref="E68:E99" si="7">(D68/$D$190)*100</f>
        <v>0</v>
      </c>
      <c r="F68" s="403">
        <v>3.7350855899999997</v>
      </c>
      <c r="G68" s="26">
        <f>(F68/Table223729[[#Totals],[Column6]])*100</f>
        <v>2.9592472728362296E-2</v>
      </c>
      <c r="H68" s="26" t="s">
        <v>305</v>
      </c>
      <c r="I68" s="71">
        <f t="shared" si="3"/>
        <v>242450.62535716139</v>
      </c>
      <c r="K68" s="183"/>
    </row>
    <row r="69" spans="1:11" ht="14.5" x14ac:dyDescent="0.35">
      <c r="A69" s="369" t="s">
        <v>296</v>
      </c>
      <c r="B69" s="403">
        <v>14.55425958</v>
      </c>
      <c r="C69" s="26">
        <f t="shared" si="6"/>
        <v>0.12146155611641783</v>
      </c>
      <c r="D69" s="403">
        <v>3.8919999999999997E-4</v>
      </c>
      <c r="E69" s="26">
        <f t="shared" si="7"/>
        <v>3.4432884009989957E-6</v>
      </c>
      <c r="F69" s="403">
        <v>3.6385567799999996</v>
      </c>
      <c r="G69" s="26">
        <f>(F69/Table223729[[#Totals],[Column6]])*100</f>
        <v>2.8827690741819848E-2</v>
      </c>
      <c r="H69" s="26">
        <f t="shared" ref="H69:H129" si="8">((F69/D69)-1)*100</f>
        <v>934780.98150051397</v>
      </c>
      <c r="I69" s="71">
        <f t="shared" ref="I69:I130" si="9">((F69/B69)-1)*100</f>
        <v>-75.000055756872797</v>
      </c>
      <c r="K69" s="183"/>
    </row>
    <row r="70" spans="1:11" ht="14.5" x14ac:dyDescent="0.35">
      <c r="A70" s="369" t="s">
        <v>341</v>
      </c>
      <c r="B70" s="403">
        <v>4.0111510499999996</v>
      </c>
      <c r="C70" s="26">
        <f t="shared" si="6"/>
        <v>3.3474780745322071E-2</v>
      </c>
      <c r="D70" s="403">
        <v>2.0874705100000002</v>
      </c>
      <c r="E70" s="26">
        <f t="shared" si="7"/>
        <v>1.8468044692986789E-2</v>
      </c>
      <c r="F70" s="403">
        <v>3.17826173</v>
      </c>
      <c r="G70" s="26">
        <f>(F70/Table223729[[#Totals],[Column6]])*100</f>
        <v>2.5180848283753138E-2</v>
      </c>
      <c r="H70" s="26">
        <f t="shared" si="8"/>
        <v>52.254209809172323</v>
      </c>
      <c r="I70" s="71">
        <f t="shared" si="9"/>
        <v>-20.764346932285182</v>
      </c>
      <c r="K70" s="183"/>
    </row>
    <row r="71" spans="1:11" ht="14.5" x14ac:dyDescent="0.35">
      <c r="A71" s="369" t="s">
        <v>343</v>
      </c>
      <c r="B71" s="403">
        <v>2.86693109</v>
      </c>
      <c r="C71" s="26">
        <f t="shared" si="6"/>
        <v>2.3925773039561105E-2</v>
      </c>
      <c r="D71" s="403">
        <v>4.7954718200000004</v>
      </c>
      <c r="E71" s="26">
        <f t="shared" si="7"/>
        <v>4.2425982772670984E-2</v>
      </c>
      <c r="F71" s="403">
        <v>3.1165401400000001</v>
      </c>
      <c r="G71" s="26">
        <f>(F71/Table223729[[#Totals],[Column6]])*100</f>
        <v>2.4691838212948798E-2</v>
      </c>
      <c r="H71" s="26">
        <f t="shared" si="8"/>
        <v>-35.01077147399441</v>
      </c>
      <c r="I71" s="71">
        <f t="shared" si="9"/>
        <v>8.7064893492086135</v>
      </c>
      <c r="K71" s="183"/>
    </row>
    <row r="72" spans="1:11" ht="14.5" x14ac:dyDescent="0.35">
      <c r="A72" s="369" t="s">
        <v>369</v>
      </c>
      <c r="B72" s="403">
        <v>3.3454717599999997</v>
      </c>
      <c r="C72" s="26">
        <f t="shared" si="6"/>
        <v>2.7919400755468119E-2</v>
      </c>
      <c r="D72" s="403">
        <v>3.8330687799999996</v>
      </c>
      <c r="E72" s="26">
        <f t="shared" si="7"/>
        <v>3.3911514055512258E-2</v>
      </c>
      <c r="F72" s="403">
        <v>3.0578216899999999</v>
      </c>
      <c r="G72" s="26">
        <f>(F72/Table223729[[#Totals],[Column6]])*100</f>
        <v>2.4226621529580453E-2</v>
      </c>
      <c r="H72" s="26">
        <f t="shared" si="8"/>
        <v>-20.22523295290307</v>
      </c>
      <c r="I72" s="71">
        <f t="shared" si="9"/>
        <v>-8.5981915447404624</v>
      </c>
      <c r="K72" s="183"/>
    </row>
    <row r="73" spans="1:11" ht="14.5" x14ac:dyDescent="0.35">
      <c r="A73" s="369" t="s">
        <v>421</v>
      </c>
      <c r="B73" s="403">
        <v>0.85788344999999999</v>
      </c>
      <c r="C73" s="26">
        <f t="shared" si="6"/>
        <v>7.1594063738363752E-3</v>
      </c>
      <c r="D73" s="403">
        <v>0.80351428000000003</v>
      </c>
      <c r="E73" s="26">
        <f t="shared" si="7"/>
        <v>7.1087651602288271E-3</v>
      </c>
      <c r="F73" s="403">
        <v>3.01251062</v>
      </c>
      <c r="G73" s="26">
        <f>(F73/Table223729[[#Totals],[Column6]])*100</f>
        <v>2.3867629326869533E-2</v>
      </c>
      <c r="H73" s="26">
        <f t="shared" si="8"/>
        <v>274.91687391044246</v>
      </c>
      <c r="I73" s="71">
        <f t="shared" si="9"/>
        <v>251.15616462819048</v>
      </c>
      <c r="K73" s="183"/>
    </row>
    <row r="74" spans="1:11" ht="14.5" x14ac:dyDescent="0.35">
      <c r="A74" s="369" t="s">
        <v>394</v>
      </c>
      <c r="B74" s="403">
        <v>1.3892382700000001</v>
      </c>
      <c r="C74" s="26">
        <f t="shared" si="6"/>
        <v>1.159379088734655E-2</v>
      </c>
      <c r="D74" s="403">
        <v>4.8626250999999998</v>
      </c>
      <c r="E74" s="26">
        <f t="shared" si="7"/>
        <v>4.3020094052509207E-2</v>
      </c>
      <c r="F74" s="403">
        <v>2.8776271099999997</v>
      </c>
      <c r="G74" s="26">
        <f>(F74/Table223729[[#Totals],[Column6]])*100</f>
        <v>2.2798969320290997E-2</v>
      </c>
      <c r="H74" s="26">
        <f t="shared" si="8"/>
        <v>-40.821530535019043</v>
      </c>
      <c r="I74" s="71">
        <f t="shared" si="9"/>
        <v>107.13704568475495</v>
      </c>
      <c r="K74" s="183"/>
    </row>
    <row r="75" spans="1:11" ht="14.5" x14ac:dyDescent="0.35">
      <c r="A75" s="369" t="s">
        <v>404</v>
      </c>
      <c r="B75" s="403">
        <v>4.8769902500000004</v>
      </c>
      <c r="C75" s="26">
        <f t="shared" si="6"/>
        <v>4.0700581274749924E-2</v>
      </c>
      <c r="D75" s="403">
        <v>6.8225499200000002</v>
      </c>
      <c r="E75" s="26">
        <f t="shared" si="7"/>
        <v>6.0359730228089992E-2</v>
      </c>
      <c r="F75" s="403">
        <v>2.8128987999999997</v>
      </c>
      <c r="G75" s="26">
        <f>(F75/Table223729[[#Totals],[Column6]])*100</f>
        <v>2.2286137498295729E-2</v>
      </c>
      <c r="H75" s="26">
        <f t="shared" si="8"/>
        <v>-58.770564774409159</v>
      </c>
      <c r="I75" s="71">
        <f t="shared" si="9"/>
        <v>-42.323058775850541</v>
      </c>
      <c r="K75" s="183"/>
    </row>
    <row r="76" spans="1:11" ht="14.5" x14ac:dyDescent="0.35">
      <c r="A76" s="369" t="s">
        <v>360</v>
      </c>
      <c r="B76" s="403">
        <v>7.9728713499999992</v>
      </c>
      <c r="C76" s="26">
        <f t="shared" si="6"/>
        <v>6.6537040621272539E-2</v>
      </c>
      <c r="D76" s="403">
        <v>321.31165752999999</v>
      </c>
      <c r="E76" s="26">
        <f t="shared" si="7"/>
        <v>2.8426739554954024</v>
      </c>
      <c r="F76" s="403">
        <v>2.7971087900000002</v>
      </c>
      <c r="G76" s="26">
        <f>(F76/Table223729[[#Totals],[Column6]])*100</f>
        <v>2.2161035829526325E-2</v>
      </c>
      <c r="H76" s="26">
        <f t="shared" si="8"/>
        <v>-99.129471737346208</v>
      </c>
      <c r="I76" s="71">
        <f t="shared" si="9"/>
        <v>-64.917171402746888</v>
      </c>
      <c r="K76" s="183"/>
    </row>
    <row r="77" spans="1:11" ht="14.5" x14ac:dyDescent="0.35">
      <c r="A77" s="369" t="s">
        <v>400</v>
      </c>
      <c r="B77" s="403">
        <v>0.38186972999999996</v>
      </c>
      <c r="C77" s="26">
        <f t="shared" si="6"/>
        <v>3.1868671425438685E-3</v>
      </c>
      <c r="D77" s="403">
        <v>0.41020896000000001</v>
      </c>
      <c r="E77" s="26">
        <f t="shared" si="7"/>
        <v>3.629156613447742E-3</v>
      </c>
      <c r="F77" s="403">
        <v>2.56490398</v>
      </c>
      <c r="G77" s="26">
        <f>(F77/Table223729[[#Totals],[Column6]])*100</f>
        <v>2.0321315067646926E-2</v>
      </c>
      <c r="H77" s="26">
        <f t="shared" si="8"/>
        <v>525.26766358297004</v>
      </c>
      <c r="I77" s="71">
        <f t="shared" si="9"/>
        <v>571.66988595822988</v>
      </c>
      <c r="K77" s="183"/>
    </row>
    <row r="78" spans="1:11" ht="14.5" x14ac:dyDescent="0.35">
      <c r="A78" s="369" t="s">
        <v>372</v>
      </c>
      <c r="B78" s="403">
        <v>2.69910037</v>
      </c>
      <c r="C78" s="26">
        <f t="shared" si="6"/>
        <v>2.2525153495620086E-2</v>
      </c>
      <c r="D78" s="403">
        <v>1.82219665</v>
      </c>
      <c r="E78" s="26">
        <f t="shared" si="7"/>
        <v>1.6121142315735422E-2</v>
      </c>
      <c r="F78" s="403">
        <v>2.5202314399999999</v>
      </c>
      <c r="G78" s="26">
        <f>(F78/Table223729[[#Totals],[Column6]])*100</f>
        <v>1.9967381833775121E-2</v>
      </c>
      <c r="H78" s="26">
        <f t="shared" si="8"/>
        <v>38.307324843342229</v>
      </c>
      <c r="I78" s="71">
        <f t="shared" si="9"/>
        <v>-6.6269832714668571</v>
      </c>
      <c r="K78" s="183"/>
    </row>
    <row r="79" spans="1:11" ht="14.5" x14ac:dyDescent="0.35">
      <c r="A79" s="369" t="s">
        <v>955</v>
      </c>
      <c r="B79" s="403">
        <v>4.9861889999999999E-2</v>
      </c>
      <c r="C79" s="26">
        <f t="shared" si="6"/>
        <v>4.1611891810889722E-4</v>
      </c>
      <c r="D79" s="403">
        <v>4.5032482500000004</v>
      </c>
      <c r="E79" s="26">
        <f t="shared" si="7"/>
        <v>3.984065381820151E-2</v>
      </c>
      <c r="F79" s="403">
        <v>2.1196677500000001</v>
      </c>
      <c r="G79" s="26">
        <f>(F79/Table223729[[#Totals],[Column6]])*100</f>
        <v>1.679378117947334E-2</v>
      </c>
      <c r="H79" s="26">
        <f t="shared" si="8"/>
        <v>-52.930248737675079</v>
      </c>
      <c r="I79" s="71">
        <f t="shared" si="9"/>
        <v>4151.0778271742211</v>
      </c>
      <c r="K79" s="183"/>
    </row>
    <row r="80" spans="1:11" ht="14.5" x14ac:dyDescent="0.35">
      <c r="A80" s="369" t="s">
        <v>398</v>
      </c>
      <c r="B80" s="403">
        <v>1.88776922</v>
      </c>
      <c r="C80" s="26">
        <f t="shared" si="6"/>
        <v>1.5754246087857415E-2</v>
      </c>
      <c r="D80" s="403">
        <v>0.94342429999999999</v>
      </c>
      <c r="E80" s="26">
        <f t="shared" si="7"/>
        <v>8.346562048845315E-3</v>
      </c>
      <c r="F80" s="403">
        <v>1.85731571</v>
      </c>
      <c r="G80" s="26">
        <f>(F80/Table223729[[#Totals],[Column6]])*100</f>
        <v>1.4715208841073401E-2</v>
      </c>
      <c r="H80" s="26">
        <f t="shared" si="8"/>
        <v>96.869606814240413</v>
      </c>
      <c r="I80" s="71">
        <f t="shared" si="9"/>
        <v>-1.6132008975122569</v>
      </c>
      <c r="K80" s="183"/>
    </row>
    <row r="81" spans="1:11" ht="14.5" x14ac:dyDescent="0.35">
      <c r="A81" s="369" t="s">
        <v>361</v>
      </c>
      <c r="B81" s="403">
        <v>5.5864034800000004</v>
      </c>
      <c r="C81" s="26">
        <f t="shared" si="6"/>
        <v>4.6620939804274938E-2</v>
      </c>
      <c r="D81" s="403">
        <v>6.2287844299999993</v>
      </c>
      <c r="E81" s="26">
        <f t="shared" si="7"/>
        <v>5.5106632014753694E-2</v>
      </c>
      <c r="F81" s="403">
        <v>1.8417142799999999</v>
      </c>
      <c r="G81" s="26">
        <f>(F81/Table223729[[#Totals],[Column6]])*100</f>
        <v>1.4591601260825565E-2</v>
      </c>
      <c r="H81" s="26">
        <f t="shared" si="8"/>
        <v>-70.432203896322676</v>
      </c>
      <c r="I81" s="71">
        <f t="shared" si="9"/>
        <v>-67.032200832010076</v>
      </c>
      <c r="K81" s="183"/>
    </row>
    <row r="82" spans="1:11" ht="14.5" x14ac:dyDescent="0.35">
      <c r="A82" s="369" t="s">
        <v>631</v>
      </c>
      <c r="B82" s="403">
        <v>1.3644500000000001E-3</v>
      </c>
      <c r="C82" s="26">
        <f t="shared" si="6"/>
        <v>1.1386922112532936E-5</v>
      </c>
      <c r="D82" s="403">
        <v>0</v>
      </c>
      <c r="E82" s="26">
        <f t="shared" si="7"/>
        <v>0</v>
      </c>
      <c r="F82" s="403">
        <v>1.20649297</v>
      </c>
      <c r="G82" s="26">
        <f>(F82/Table223729[[#Totals],[Column6]])*100</f>
        <v>9.5588466318614757E-3</v>
      </c>
      <c r="H82" s="26" t="s">
        <v>305</v>
      </c>
      <c r="I82" s="71">
        <f t="shared" si="9"/>
        <v>88323.391842867073</v>
      </c>
      <c r="K82" s="183"/>
    </row>
    <row r="83" spans="1:11" ht="14.5" x14ac:dyDescent="0.35">
      <c r="A83" s="369" t="s">
        <v>391</v>
      </c>
      <c r="B83" s="403">
        <v>0.79839872000000001</v>
      </c>
      <c r="C83" s="26">
        <f t="shared" si="6"/>
        <v>6.6629807170552171E-3</v>
      </c>
      <c r="D83" s="403">
        <v>340.82978694000002</v>
      </c>
      <c r="E83" s="26">
        <f t="shared" si="7"/>
        <v>3.0153526518125928</v>
      </c>
      <c r="F83" s="403">
        <v>1.14600331</v>
      </c>
      <c r="G83" s="26">
        <f>(F83/Table223729[[#Totals],[Column6]])*100</f>
        <v>9.0795969411206785E-3</v>
      </c>
      <c r="H83" s="26">
        <f t="shared" si="8"/>
        <v>-99.663760811433505</v>
      </c>
      <c r="I83" s="71">
        <f t="shared" si="9"/>
        <v>43.537718848046246</v>
      </c>
      <c r="K83" s="183"/>
    </row>
    <row r="84" spans="1:11" ht="14.5" x14ac:dyDescent="0.35">
      <c r="A84" s="369" t="s">
        <v>387</v>
      </c>
      <c r="B84" s="403">
        <v>1.4562396200000001</v>
      </c>
      <c r="C84" s="26">
        <f t="shared" si="6"/>
        <v>1.2152945970995317E-2</v>
      </c>
      <c r="D84" s="403">
        <v>4.9666929699999995</v>
      </c>
      <c r="E84" s="26">
        <f t="shared" si="7"/>
        <v>4.3940792124676907E-2</v>
      </c>
      <c r="F84" s="403">
        <v>1.1274694699999999</v>
      </c>
      <c r="G84" s="26">
        <f>(F84/Table223729[[#Totals],[Column6]])*100</f>
        <v>8.9327563556678997E-3</v>
      </c>
      <c r="H84" s="26">
        <f t="shared" si="8"/>
        <v>-77.299392637914565</v>
      </c>
      <c r="I84" s="71">
        <f t="shared" si="9"/>
        <v>-22.576651911173805</v>
      </c>
      <c r="K84" s="183"/>
    </row>
    <row r="85" spans="1:11" ht="14.5" x14ac:dyDescent="0.35">
      <c r="A85" s="369" t="s">
        <v>426</v>
      </c>
      <c r="B85" s="403">
        <v>0.30608603000000001</v>
      </c>
      <c r="C85" s="26">
        <f t="shared" si="6"/>
        <v>2.5544195707753446E-3</v>
      </c>
      <c r="D85" s="403">
        <v>0.64575881000000002</v>
      </c>
      <c r="E85" s="26">
        <f t="shared" si="7"/>
        <v>5.7130879247582591E-3</v>
      </c>
      <c r="F85" s="403">
        <v>1.07484175</v>
      </c>
      <c r="G85" s="26">
        <f>(F85/Table223729[[#Totals],[Column6]])*100</f>
        <v>8.5157955307204117E-3</v>
      </c>
      <c r="H85" s="26">
        <f t="shared" si="8"/>
        <v>66.446316078908779</v>
      </c>
      <c r="I85" s="71">
        <f t="shared" si="9"/>
        <v>251.15674831680491</v>
      </c>
      <c r="K85" s="183"/>
    </row>
    <row r="86" spans="1:11" ht="14.5" x14ac:dyDescent="0.35">
      <c r="A86" s="369" t="s">
        <v>436</v>
      </c>
      <c r="B86" s="403">
        <v>3.1633069999999999E-2</v>
      </c>
      <c r="C86" s="26">
        <f t="shared" si="6"/>
        <v>2.6399157482524257E-4</v>
      </c>
      <c r="D86" s="403">
        <v>5.1658219999999998E-2</v>
      </c>
      <c r="E86" s="26">
        <f t="shared" si="7"/>
        <v>4.5702505072521668E-4</v>
      </c>
      <c r="F86" s="403">
        <v>0.78126536000000002</v>
      </c>
      <c r="G86" s="26">
        <f>(F86/Table223729[[#Totals],[Column6]])*100</f>
        <v>6.1898377700667778E-3</v>
      </c>
      <c r="H86" s="26">
        <f t="shared" si="8"/>
        <v>1412.3737519411241</v>
      </c>
      <c r="I86" s="71">
        <f t="shared" si="9"/>
        <v>2369.7740687198557</v>
      </c>
      <c r="K86" s="183"/>
    </row>
    <row r="87" spans="1:11" ht="14.5" x14ac:dyDescent="0.35">
      <c r="A87" s="369" t="s">
        <v>438</v>
      </c>
      <c r="B87" s="403">
        <v>0.46775647999999997</v>
      </c>
      <c r="C87" s="26">
        <f t="shared" si="6"/>
        <v>3.9036290119774039E-3</v>
      </c>
      <c r="D87" s="403">
        <v>0.86723542000000009</v>
      </c>
      <c r="E87" s="26">
        <f t="shared" si="7"/>
        <v>7.6725119800141132E-3</v>
      </c>
      <c r="F87" s="403">
        <v>0.77060708</v>
      </c>
      <c r="G87" s="26">
        <f>(F87/Table223729[[#Totals],[Column6]])*100</f>
        <v>6.1053939594414765E-3</v>
      </c>
      <c r="H87" s="26">
        <f t="shared" si="8"/>
        <v>-11.142111792435793</v>
      </c>
      <c r="I87" s="71">
        <f t="shared" si="9"/>
        <v>64.745356387152569</v>
      </c>
      <c r="K87" s="183"/>
    </row>
    <row r="88" spans="1:11" ht="14.5" x14ac:dyDescent="0.35">
      <c r="A88" s="369" t="s">
        <v>383</v>
      </c>
      <c r="B88" s="403">
        <v>5.5895416999999998</v>
      </c>
      <c r="C88" s="26">
        <f t="shared" si="6"/>
        <v>4.6647129599952313E-2</v>
      </c>
      <c r="D88" s="403">
        <v>6.0955510000000004E-2</v>
      </c>
      <c r="E88" s="26">
        <f t="shared" si="7"/>
        <v>5.3927903535451775E-4</v>
      </c>
      <c r="F88" s="403">
        <v>0.74740671999999997</v>
      </c>
      <c r="G88" s="26">
        <f>(F88/Table223729[[#Totals],[Column6]])*100</f>
        <v>5.9215812986482897E-3</v>
      </c>
      <c r="H88" s="26">
        <f t="shared" si="8"/>
        <v>1126.1512043784064</v>
      </c>
      <c r="I88" s="71">
        <f t="shared" si="9"/>
        <v>-86.628479397514823</v>
      </c>
      <c r="K88" s="183"/>
    </row>
    <row r="89" spans="1:11" ht="14.5" x14ac:dyDescent="0.35">
      <c r="A89" s="369" t="s">
        <v>429</v>
      </c>
      <c r="B89" s="403">
        <v>0.20316766</v>
      </c>
      <c r="C89" s="26">
        <f t="shared" si="6"/>
        <v>1.6955215069849191E-3</v>
      </c>
      <c r="D89" s="403">
        <v>0.19584411999999998</v>
      </c>
      <c r="E89" s="26">
        <f t="shared" si="7"/>
        <v>1.7326510452205946E-3</v>
      </c>
      <c r="F89" s="403">
        <v>0.68947411000000003</v>
      </c>
      <c r="G89" s="26">
        <f>(F89/Table223729[[#Totals],[Column6]])*100</f>
        <v>5.4625906971751265E-3</v>
      </c>
      <c r="H89" s="26">
        <f t="shared" si="8"/>
        <v>252.05249460642477</v>
      </c>
      <c r="I89" s="71">
        <f t="shared" si="9"/>
        <v>239.36213568635876</v>
      </c>
      <c r="K89" s="183"/>
    </row>
    <row r="90" spans="1:11" ht="14.5" x14ac:dyDescent="0.35">
      <c r="A90" s="369" t="s">
        <v>392</v>
      </c>
      <c r="B90" s="403">
        <v>3.1239907000000002</v>
      </c>
      <c r="C90" s="26">
        <f t="shared" si="6"/>
        <v>2.6071046048720913E-2</v>
      </c>
      <c r="D90" s="403">
        <v>3.0888499399999998</v>
      </c>
      <c r="E90" s="26">
        <f t="shared" si="7"/>
        <v>2.7327341137791478E-2</v>
      </c>
      <c r="F90" s="403">
        <v>0.66815095999999996</v>
      </c>
      <c r="G90" s="26">
        <f>(F90/Table223729[[#Totals],[Column6]])*100</f>
        <v>5.293650864431486E-3</v>
      </c>
      <c r="H90" s="26">
        <f t="shared" si="8"/>
        <v>-78.368940771528699</v>
      </c>
      <c r="I90" s="71">
        <f t="shared" si="9"/>
        <v>-78.612261553787604</v>
      </c>
      <c r="K90" s="183"/>
    </row>
    <row r="91" spans="1:11" ht="14.5" x14ac:dyDescent="0.35">
      <c r="A91" s="369" t="s">
        <v>428</v>
      </c>
      <c r="B91" s="403">
        <v>2.0176229800000001</v>
      </c>
      <c r="C91" s="26">
        <f t="shared" si="6"/>
        <v>1.6837931566357576E-2</v>
      </c>
      <c r="D91" s="403">
        <v>0.33946677000000003</v>
      </c>
      <c r="E91" s="26">
        <f t="shared" si="7"/>
        <v>3.0032939148653495E-3</v>
      </c>
      <c r="F91" s="403">
        <v>0.62383056999999997</v>
      </c>
      <c r="G91" s="26">
        <f>(F91/Table223729[[#Totals],[Column6]])*100</f>
        <v>4.9425076574600548E-3</v>
      </c>
      <c r="H91" s="26">
        <f t="shared" si="8"/>
        <v>83.767786755681556</v>
      </c>
      <c r="I91" s="71">
        <f t="shared" si="9"/>
        <v>-69.080914710834634</v>
      </c>
      <c r="K91" s="183"/>
    </row>
    <row r="92" spans="1:11" ht="14.5" x14ac:dyDescent="0.35">
      <c r="A92" s="369" t="s">
        <v>373</v>
      </c>
      <c r="B92" s="403">
        <v>1.7649680300000001</v>
      </c>
      <c r="C92" s="26">
        <f t="shared" si="6"/>
        <v>1.4729417339382676E-2</v>
      </c>
      <c r="D92" s="403">
        <v>1.8698315700000001</v>
      </c>
      <c r="E92" s="26">
        <f t="shared" si="7"/>
        <v>1.65425728592054E-2</v>
      </c>
      <c r="F92" s="403">
        <v>0.57322211000000001</v>
      </c>
      <c r="G92" s="26">
        <f>(F92/Table223729[[#Totals],[Column6]])*100</f>
        <v>4.5415450994977851E-3</v>
      </c>
      <c r="H92" s="26">
        <f t="shared" si="8"/>
        <v>-69.343650027258875</v>
      </c>
      <c r="I92" s="71">
        <f t="shared" si="9"/>
        <v>-67.522238348985852</v>
      </c>
      <c r="K92" s="183"/>
    </row>
    <row r="93" spans="1:11" ht="14.5" x14ac:dyDescent="0.35">
      <c r="A93" s="369" t="s">
        <v>349</v>
      </c>
      <c r="B93" s="403">
        <v>3.8669459999999996E-2</v>
      </c>
      <c r="C93" s="26">
        <f t="shared" si="6"/>
        <v>3.2271327579149676E-4</v>
      </c>
      <c r="D93" s="403">
        <v>0.52305217999999998</v>
      </c>
      <c r="E93" s="26">
        <f t="shared" si="7"/>
        <v>4.6274910187853006E-3</v>
      </c>
      <c r="F93" s="403">
        <v>0.56440223999999994</v>
      </c>
      <c r="G93" s="26">
        <f>(F93/Table223729[[#Totals],[Column6]])*100</f>
        <v>4.4716667108628668E-3</v>
      </c>
      <c r="H93" s="26">
        <f t="shared" si="8"/>
        <v>7.905532484349842</v>
      </c>
      <c r="I93" s="71">
        <f t="shared" si="9"/>
        <v>1359.55552521292</v>
      </c>
      <c r="K93" s="183"/>
    </row>
    <row r="94" spans="1:11" ht="14.5" x14ac:dyDescent="0.35">
      <c r="A94" s="369" t="s">
        <v>381</v>
      </c>
      <c r="B94" s="403">
        <v>0</v>
      </c>
      <c r="C94" s="26">
        <f t="shared" si="6"/>
        <v>0</v>
      </c>
      <c r="D94" s="403">
        <v>7.8736880000000009E-2</v>
      </c>
      <c r="E94" s="26">
        <f t="shared" si="7"/>
        <v>6.9659246052119702E-4</v>
      </c>
      <c r="F94" s="403">
        <v>0.55290318000000005</v>
      </c>
      <c r="G94" s="26">
        <f>(F94/Table223729[[#Totals],[Column6]])*100</f>
        <v>4.3805615377008784E-3</v>
      </c>
      <c r="H94" s="26">
        <f t="shared" si="8"/>
        <v>602.2162676499247</v>
      </c>
      <c r="I94" s="71" t="s">
        <v>305</v>
      </c>
      <c r="K94" s="183"/>
    </row>
    <row r="95" spans="1:11" ht="14.5" x14ac:dyDescent="0.35">
      <c r="A95" s="369" t="s">
        <v>427</v>
      </c>
      <c r="B95" s="403">
        <v>0.54151293999999994</v>
      </c>
      <c r="C95" s="26">
        <f t="shared" si="6"/>
        <v>4.5191583940113007E-3</v>
      </c>
      <c r="D95" s="403">
        <v>0.21324405999999999</v>
      </c>
      <c r="E95" s="26">
        <f t="shared" si="7"/>
        <v>1.8865899238949995E-3</v>
      </c>
      <c r="F95" s="403">
        <v>0.55110837000000001</v>
      </c>
      <c r="G95" s="26">
        <f>(F95/Table223729[[#Totals],[Column6]])*100</f>
        <v>4.366341551385225E-3</v>
      </c>
      <c r="H95" s="26">
        <f t="shared" si="8"/>
        <v>158.44019758393273</v>
      </c>
      <c r="I95" s="71">
        <f t="shared" si="9"/>
        <v>1.7719668896555074</v>
      </c>
      <c r="K95" s="183"/>
    </row>
    <row r="96" spans="1:11" ht="14.5" x14ac:dyDescent="0.35">
      <c r="A96" s="369" t="s">
        <v>462</v>
      </c>
      <c r="B96" s="403">
        <v>0.12533935000000002</v>
      </c>
      <c r="C96" s="26">
        <f t="shared" si="6"/>
        <v>1.0460107853607719E-3</v>
      </c>
      <c r="D96" s="403">
        <v>0.4518199</v>
      </c>
      <c r="E96" s="26">
        <f t="shared" si="7"/>
        <v>3.9972924486395851E-3</v>
      </c>
      <c r="F96" s="403">
        <v>0.54615585999999994</v>
      </c>
      <c r="G96" s="26">
        <f>(F96/Table223729[[#Totals],[Column6]])*100</f>
        <v>4.3271036240123363E-3</v>
      </c>
      <c r="H96" s="26">
        <f t="shared" si="8"/>
        <v>20.879106918486755</v>
      </c>
      <c r="I96" s="71">
        <f t="shared" si="9"/>
        <v>335.7417363341998</v>
      </c>
      <c r="K96" s="183"/>
    </row>
    <row r="97" spans="1:11" ht="14.5" x14ac:dyDescent="0.35">
      <c r="A97" s="369" t="s">
        <v>431</v>
      </c>
      <c r="B97" s="403">
        <v>0.10832232000000001</v>
      </c>
      <c r="C97" s="26">
        <f t="shared" si="6"/>
        <v>9.0399635082917562E-4</v>
      </c>
      <c r="D97" s="403">
        <v>5.8503239999999998E-2</v>
      </c>
      <c r="E97" s="26">
        <f t="shared" si="7"/>
        <v>5.1758357582954904E-4</v>
      </c>
      <c r="F97" s="403">
        <v>0.50693237999999996</v>
      </c>
      <c r="G97" s="26">
        <f>(F97/Table223729[[#Totals],[Column6]])*100</f>
        <v>4.0163424020154218E-3</v>
      </c>
      <c r="H97" s="26">
        <f t="shared" si="8"/>
        <v>766.50308598293009</v>
      </c>
      <c r="I97" s="71">
        <f t="shared" si="9"/>
        <v>367.98515762956316</v>
      </c>
      <c r="K97" s="183"/>
    </row>
    <row r="98" spans="1:11" ht="14.5" x14ac:dyDescent="0.35">
      <c r="A98" s="369" t="s">
        <v>294</v>
      </c>
      <c r="B98" s="403">
        <v>0.50733412</v>
      </c>
      <c r="C98" s="26">
        <f t="shared" si="6"/>
        <v>4.2339214404854978E-3</v>
      </c>
      <c r="D98" s="403">
        <v>0.31180803999999995</v>
      </c>
      <c r="E98" s="26">
        <f t="shared" si="7"/>
        <v>2.7585945721228951E-3</v>
      </c>
      <c r="F98" s="403">
        <v>0.43862296000000001</v>
      </c>
      <c r="G98" s="26">
        <f>(F98/Table223729[[#Totals],[Column6]])*100</f>
        <v>3.4751380307281115E-3</v>
      </c>
      <c r="H98" s="26">
        <f t="shared" si="8"/>
        <v>40.670830681595028</v>
      </c>
      <c r="I98" s="71">
        <f t="shared" si="9"/>
        <v>-13.543571640716767</v>
      </c>
      <c r="K98" s="183"/>
    </row>
    <row r="99" spans="1:11" ht="14.5" x14ac:dyDescent="0.35">
      <c r="A99" s="369" t="s">
        <v>442</v>
      </c>
      <c r="B99" s="403">
        <v>2.8377050000000001E-2</v>
      </c>
      <c r="C99" s="26">
        <f t="shared" si="6"/>
        <v>2.3681868748100167E-4</v>
      </c>
      <c r="D99" s="403">
        <v>0</v>
      </c>
      <c r="E99" s="26">
        <f t="shared" si="7"/>
        <v>0</v>
      </c>
      <c r="F99" s="403">
        <v>0.42457307</v>
      </c>
      <c r="G99" s="26">
        <f>(F99/Table223729[[#Totals],[Column6]])*100</f>
        <v>3.3638230483419946E-3</v>
      </c>
      <c r="H99" s="26" t="s">
        <v>305</v>
      </c>
      <c r="I99" s="71">
        <f t="shared" si="9"/>
        <v>1396.1846633106684</v>
      </c>
      <c r="K99" s="183"/>
    </row>
    <row r="100" spans="1:11" ht="14.5" x14ac:dyDescent="0.35">
      <c r="A100" s="369" t="s">
        <v>357</v>
      </c>
      <c r="B100" s="403">
        <v>0.14395774</v>
      </c>
      <c r="C100" s="26">
        <f t="shared" ref="C100:C131" si="10">(B100/$B$190)*100</f>
        <v>1.2013892578520773E-3</v>
      </c>
      <c r="D100" s="403">
        <v>0.24083876999999998</v>
      </c>
      <c r="E100" s="26">
        <f t="shared" ref="E100:E131" si="11">(D100/$D$190)*100</f>
        <v>2.1307228757756033E-3</v>
      </c>
      <c r="F100" s="403">
        <v>0.39418627000000001</v>
      </c>
      <c r="G100" s="26">
        <f>(F100/Table223729[[#Totals],[Column6]])*100</f>
        <v>3.1230733978628469E-3</v>
      </c>
      <c r="H100" s="26">
        <f t="shared" si="8"/>
        <v>63.672265059317489</v>
      </c>
      <c r="I100" s="71">
        <f t="shared" si="9"/>
        <v>173.82082408351226</v>
      </c>
      <c r="K100" s="183"/>
    </row>
    <row r="101" spans="1:11" ht="14.5" x14ac:dyDescent="0.35">
      <c r="A101" s="369" t="s">
        <v>413</v>
      </c>
      <c r="B101" s="403">
        <v>1.4618429199999998</v>
      </c>
      <c r="C101" s="26">
        <f t="shared" si="10"/>
        <v>1.2199707919526338E-2</v>
      </c>
      <c r="D101" s="403">
        <v>0.33125573999999997</v>
      </c>
      <c r="E101" s="26">
        <f t="shared" si="11"/>
        <v>2.930650172935095E-3</v>
      </c>
      <c r="F101" s="403">
        <v>0.38425830999999999</v>
      </c>
      <c r="G101" s="26">
        <f>(F101/Table223729[[#Totals],[Column6]])*100</f>
        <v>3.0444157932460083E-3</v>
      </c>
      <c r="H101" s="26">
        <f t="shared" si="8"/>
        <v>16.00049858758674</v>
      </c>
      <c r="I101" s="71">
        <f t="shared" si="9"/>
        <v>-73.714117656362149</v>
      </c>
      <c r="K101" s="183"/>
    </row>
    <row r="102" spans="1:11" ht="14.5" x14ac:dyDescent="0.35">
      <c r="A102" s="369" t="s">
        <v>368</v>
      </c>
      <c r="B102" s="403">
        <v>5.2440100000000003E-3</v>
      </c>
      <c r="C102" s="26">
        <f t="shared" si="10"/>
        <v>4.3763518947080391E-5</v>
      </c>
      <c r="D102" s="403">
        <v>2.7392000000000003E-4</v>
      </c>
      <c r="E102" s="26">
        <f t="shared" si="11"/>
        <v>2.4233955775992935E-6</v>
      </c>
      <c r="F102" s="403">
        <v>0.23617232999999999</v>
      </c>
      <c r="G102" s="26">
        <f>(F102/Table223729[[#Totals],[Column6]])*100</f>
        <v>1.8711547744529144E-3</v>
      </c>
      <c r="H102" s="26">
        <f t="shared" si="8"/>
        <v>86119.454585280357</v>
      </c>
      <c r="I102" s="71">
        <f t="shared" si="9"/>
        <v>4403.6590319240422</v>
      </c>
      <c r="K102" s="183"/>
    </row>
    <row r="103" spans="1:11" ht="14.5" x14ac:dyDescent="0.35">
      <c r="A103" s="369" t="s">
        <v>583</v>
      </c>
      <c r="B103" s="403">
        <v>5.5359399999999996E-3</v>
      </c>
      <c r="C103" s="26">
        <f t="shared" si="10"/>
        <v>4.6199800358866627E-5</v>
      </c>
      <c r="D103" s="403">
        <v>0</v>
      </c>
      <c r="E103" s="26">
        <f t="shared" si="11"/>
        <v>0</v>
      </c>
      <c r="F103" s="403">
        <v>0.20729773000000001</v>
      </c>
      <c r="G103" s="26">
        <f>(F103/Table223729[[#Totals],[Column6]])*100</f>
        <v>1.6423860374445694E-3</v>
      </c>
      <c r="H103" s="26" t="s">
        <v>305</v>
      </c>
      <c r="I103" s="71">
        <f t="shared" si="9"/>
        <v>3644.5805048465127</v>
      </c>
      <c r="K103" s="183"/>
    </row>
    <row r="104" spans="1:11" ht="14.5" x14ac:dyDescent="0.35">
      <c r="A104" s="369" t="s">
        <v>298</v>
      </c>
      <c r="B104" s="403">
        <v>0.13963832999999998</v>
      </c>
      <c r="C104" s="26">
        <f t="shared" si="10"/>
        <v>1.1653419235839867E-3</v>
      </c>
      <c r="D104" s="403">
        <v>0.11730876</v>
      </c>
      <c r="E104" s="26">
        <f t="shared" si="11"/>
        <v>1.0378414507799974E-3</v>
      </c>
      <c r="F104" s="403">
        <v>0.16586526000000001</v>
      </c>
      <c r="G104" s="26">
        <f>(F104/Table223729[[#Totals],[Column6]])*100</f>
        <v>1.3141233486787976E-3</v>
      </c>
      <c r="H104" s="26">
        <f t="shared" si="8"/>
        <v>41.392049494001995</v>
      </c>
      <c r="I104" s="71">
        <f t="shared" si="9"/>
        <v>18.78204215132051</v>
      </c>
      <c r="K104" s="183"/>
    </row>
    <row r="105" spans="1:11" ht="14.5" x14ac:dyDescent="0.35">
      <c r="A105" s="369" t="s">
        <v>425</v>
      </c>
      <c r="B105" s="403">
        <v>1.05899024</v>
      </c>
      <c r="C105" s="26">
        <f t="shared" si="10"/>
        <v>8.8377290342720946E-3</v>
      </c>
      <c r="D105" s="403">
        <v>6.4139120000000008E-2</v>
      </c>
      <c r="E105" s="26">
        <f t="shared" si="11"/>
        <v>5.6744472750843453E-4</v>
      </c>
      <c r="F105" s="403">
        <v>0.15892883999999999</v>
      </c>
      <c r="G105" s="26">
        <f>(F105/Table223729[[#Totals],[Column6]])*100</f>
        <v>1.2591672265936627E-3</v>
      </c>
      <c r="H105" s="26">
        <f t="shared" si="8"/>
        <v>147.78768402185744</v>
      </c>
      <c r="I105" s="71">
        <f t="shared" si="9"/>
        <v>-84.992416927279706</v>
      </c>
      <c r="K105" s="183"/>
    </row>
    <row r="106" spans="1:11" ht="14.5" x14ac:dyDescent="0.35">
      <c r="A106" s="369" t="s">
        <v>486</v>
      </c>
      <c r="B106" s="403">
        <v>2.36817E-2</v>
      </c>
      <c r="C106" s="26">
        <f t="shared" si="10"/>
        <v>1.9763397221764903E-4</v>
      </c>
      <c r="D106" s="403">
        <v>0.15810996999999999</v>
      </c>
      <c r="E106" s="26">
        <f t="shared" si="11"/>
        <v>1.3988135297618169E-3</v>
      </c>
      <c r="F106" s="403">
        <v>0.15036084</v>
      </c>
      <c r="G106" s="26">
        <f>(F106/Table223729[[#Totals],[Column6]])*100</f>
        <v>1.1912843628072382E-3</v>
      </c>
      <c r="H106" s="26">
        <f t="shared" si="8"/>
        <v>-4.9011014295935906</v>
      </c>
      <c r="I106" s="71">
        <f t="shared" si="9"/>
        <v>534.92418196328811</v>
      </c>
      <c r="K106" s="183"/>
    </row>
    <row r="107" spans="1:11" ht="14.5" x14ac:dyDescent="0.35">
      <c r="A107" s="369" t="s">
        <v>435</v>
      </c>
      <c r="B107" s="403">
        <v>0.24933148999999999</v>
      </c>
      <c r="C107" s="26">
        <f t="shared" si="10"/>
        <v>2.0807785238240936E-3</v>
      </c>
      <c r="D107" s="403">
        <v>0.31031300000000001</v>
      </c>
      <c r="E107" s="26">
        <f t="shared" si="11"/>
        <v>2.7453678149516993E-3</v>
      </c>
      <c r="F107" s="403">
        <v>0.15003970999999999</v>
      </c>
      <c r="G107" s="26">
        <f>(F107/Table223729[[#Totals],[Column6]])*100</f>
        <v>1.188740102297465E-3</v>
      </c>
      <c r="H107" s="26">
        <f t="shared" si="8"/>
        <v>-51.648912549587031</v>
      </c>
      <c r="I107" s="71">
        <f t="shared" si="9"/>
        <v>-39.823200831952676</v>
      </c>
      <c r="K107" s="183"/>
    </row>
    <row r="108" spans="1:11" ht="14.5" x14ac:dyDescent="0.35">
      <c r="A108" s="369" t="s">
        <v>410</v>
      </c>
      <c r="B108" s="403">
        <v>8.118286999999999E-2</v>
      </c>
      <c r="C108" s="26">
        <f t="shared" si="10"/>
        <v>6.7750596765135153E-4</v>
      </c>
      <c r="D108" s="403">
        <v>0.25439213999999999</v>
      </c>
      <c r="E108" s="26">
        <f t="shared" si="11"/>
        <v>2.2506307938522934E-3</v>
      </c>
      <c r="F108" s="403">
        <v>0.14218214000000001</v>
      </c>
      <c r="G108" s="26">
        <f>(F108/Table223729[[#Totals],[Column6]])*100</f>
        <v>1.1264858592999981E-3</v>
      </c>
      <c r="H108" s="26">
        <f t="shared" si="8"/>
        <v>-44.109067206243083</v>
      </c>
      <c r="I108" s="71">
        <f t="shared" si="9"/>
        <v>75.13810487360206</v>
      </c>
      <c r="K108" s="183"/>
    </row>
    <row r="109" spans="1:11" ht="14.5" x14ac:dyDescent="0.35">
      <c r="A109" s="369" t="s">
        <v>536</v>
      </c>
      <c r="B109" s="403">
        <v>0</v>
      </c>
      <c r="C109" s="26">
        <f t="shared" si="10"/>
        <v>0</v>
      </c>
      <c r="D109" s="403">
        <v>0</v>
      </c>
      <c r="E109" s="26">
        <f t="shared" si="11"/>
        <v>0</v>
      </c>
      <c r="F109" s="403">
        <v>0.13805876</v>
      </c>
      <c r="G109" s="26">
        <f>(F109/Table223729[[#Totals],[Column6]])*100</f>
        <v>1.0938169934176839E-3</v>
      </c>
      <c r="H109" s="26" t="s">
        <v>305</v>
      </c>
      <c r="I109" s="71" t="s">
        <v>305</v>
      </c>
      <c r="K109" s="183"/>
    </row>
    <row r="110" spans="1:11" ht="14.5" x14ac:dyDescent="0.35">
      <c r="A110" s="369" t="s">
        <v>531</v>
      </c>
      <c r="B110" s="403">
        <v>0</v>
      </c>
      <c r="C110" s="26">
        <f t="shared" si="10"/>
        <v>0</v>
      </c>
      <c r="D110" s="403">
        <v>0.73340490000000003</v>
      </c>
      <c r="E110" s="26">
        <f t="shared" si="11"/>
        <v>6.4885009902513578E-3</v>
      </c>
      <c r="F110" s="403">
        <v>0.11877559</v>
      </c>
      <c r="G110" s="26">
        <f>(F110/Table223729[[#Totals],[Column6]])*100</f>
        <v>9.4103958883312805E-4</v>
      </c>
      <c r="H110" s="26">
        <f t="shared" si="8"/>
        <v>-83.804909130004447</v>
      </c>
      <c r="I110" s="71" t="s">
        <v>305</v>
      </c>
      <c r="K110" s="183"/>
    </row>
    <row r="111" spans="1:11" ht="14.5" x14ac:dyDescent="0.35">
      <c r="A111" s="369" t="s">
        <v>454</v>
      </c>
      <c r="B111" s="403">
        <v>0</v>
      </c>
      <c r="C111" s="26">
        <f t="shared" si="10"/>
        <v>0</v>
      </c>
      <c r="D111" s="403">
        <v>3.9098000000000003E-4</v>
      </c>
      <c r="E111" s="26">
        <f t="shared" si="11"/>
        <v>3.4590362256489918E-6</v>
      </c>
      <c r="F111" s="403">
        <v>0.11670495</v>
      </c>
      <c r="G111" s="26">
        <f>(F111/Table223729[[#Totals],[Column6]])*100</f>
        <v>9.2463424650461243E-4</v>
      </c>
      <c r="H111" s="26">
        <f t="shared" si="8"/>
        <v>29749.34011969922</v>
      </c>
      <c r="I111" s="71" t="s">
        <v>305</v>
      </c>
      <c r="K111" s="183"/>
    </row>
    <row r="112" spans="1:11" ht="14.5" x14ac:dyDescent="0.35">
      <c r="A112" s="369" t="s">
        <v>385</v>
      </c>
      <c r="B112" s="403">
        <v>3.2278050000000003E-2</v>
      </c>
      <c r="C112" s="26">
        <f t="shared" si="10"/>
        <v>2.6937421033709097E-4</v>
      </c>
      <c r="D112" s="403">
        <v>0.1198953</v>
      </c>
      <c r="E112" s="26">
        <f t="shared" si="11"/>
        <v>1.0607248094149408E-3</v>
      </c>
      <c r="F112" s="403">
        <v>0.10803699999999999</v>
      </c>
      <c r="G112" s="26">
        <f>(F112/Table223729[[#Totals],[Column6]])*100</f>
        <v>8.5595949520237823E-4</v>
      </c>
      <c r="H112" s="26">
        <f t="shared" si="8"/>
        <v>-9.8905461681984228</v>
      </c>
      <c r="I112" s="71">
        <f t="shared" si="9"/>
        <v>234.70733207241449</v>
      </c>
      <c r="K112" s="183"/>
    </row>
    <row r="113" spans="1:11" ht="14.5" x14ac:dyDescent="0.35">
      <c r="A113" s="369" t="s">
        <v>423</v>
      </c>
      <c r="B113" s="403">
        <v>0.12614892</v>
      </c>
      <c r="C113" s="26">
        <f t="shared" si="10"/>
        <v>1.0527669952142974E-3</v>
      </c>
      <c r="D113" s="403">
        <v>7.1479940000000006E-2</v>
      </c>
      <c r="E113" s="26">
        <f t="shared" si="11"/>
        <v>6.3238964107426563E-4</v>
      </c>
      <c r="F113" s="403">
        <v>9.4381720000000002E-2</v>
      </c>
      <c r="G113" s="26">
        <f>(F113/Table223729[[#Totals],[Column6]])*100</f>
        <v>7.4777094335766654E-4</v>
      </c>
      <c r="H113" s="26">
        <f t="shared" si="8"/>
        <v>32.039450508772106</v>
      </c>
      <c r="I113" s="71">
        <f t="shared" si="9"/>
        <v>-25.182300411291671</v>
      </c>
      <c r="K113" s="183"/>
    </row>
    <row r="114" spans="1:11" ht="14.5" x14ac:dyDescent="0.35">
      <c r="A114" s="369" t="s">
        <v>456</v>
      </c>
      <c r="B114" s="403">
        <v>1.134E-3</v>
      </c>
      <c r="C114" s="26">
        <f t="shared" si="10"/>
        <v>9.4637177438618833E-6</v>
      </c>
      <c r="D114" s="403">
        <v>4.1230419999999997E-2</v>
      </c>
      <c r="E114" s="26">
        <f t="shared" si="11"/>
        <v>3.6476933955374361E-4</v>
      </c>
      <c r="F114" s="403">
        <v>8.7536380000000011E-2</v>
      </c>
      <c r="G114" s="26">
        <f>(F114/Table223729[[#Totals],[Column6]])*100</f>
        <v>6.9353643322790876E-4</v>
      </c>
      <c r="H114" s="26">
        <f t="shared" si="8"/>
        <v>112.3101826272932</v>
      </c>
      <c r="I114" s="71">
        <f t="shared" si="9"/>
        <v>7619.2574955908294</v>
      </c>
      <c r="K114" s="183"/>
    </row>
    <row r="115" spans="1:11" ht="14.5" x14ac:dyDescent="0.35">
      <c r="A115" s="369" t="s">
        <v>393</v>
      </c>
      <c r="B115" s="403">
        <v>5.7073120000000005E-2</v>
      </c>
      <c r="C115" s="26">
        <f t="shared" si="10"/>
        <v>4.7629973407544855E-4</v>
      </c>
      <c r="D115" s="403">
        <v>0.25464545999999999</v>
      </c>
      <c r="E115" s="26">
        <f t="shared" si="11"/>
        <v>2.2528719393243926E-3</v>
      </c>
      <c r="F115" s="403">
        <v>6.7543500000000006E-2</v>
      </c>
      <c r="G115" s="26">
        <f>(F115/Table223729[[#Totals],[Column6]])*100</f>
        <v>5.3513611229673026E-4</v>
      </c>
      <c r="H115" s="26">
        <f t="shared" si="8"/>
        <v>-73.475474489119108</v>
      </c>
      <c r="I115" s="71">
        <f t="shared" si="9"/>
        <v>18.345553913996639</v>
      </c>
      <c r="K115" s="183"/>
    </row>
    <row r="116" spans="1:11" ht="14.5" x14ac:dyDescent="0.35">
      <c r="A116" s="369" t="s">
        <v>408</v>
      </c>
      <c r="B116" s="403">
        <v>0</v>
      </c>
      <c r="C116" s="26">
        <f t="shared" si="10"/>
        <v>0</v>
      </c>
      <c r="D116" s="403">
        <v>0.26688339</v>
      </c>
      <c r="E116" s="26">
        <f t="shared" si="11"/>
        <v>2.3611420380428862E-3</v>
      </c>
      <c r="F116" s="403">
        <v>5.40917E-2</v>
      </c>
      <c r="G116" s="26">
        <f>(F116/Table223729[[#Totals],[Column6]])*100</f>
        <v>4.2855969923858019E-4</v>
      </c>
      <c r="H116" s="26">
        <f t="shared" si="8"/>
        <v>-79.732084488285309</v>
      </c>
      <c r="I116" s="71" t="s">
        <v>305</v>
      </c>
      <c r="K116" s="183"/>
    </row>
    <row r="117" spans="1:11" ht="14.5" x14ac:dyDescent="0.35">
      <c r="A117" s="369" t="s">
        <v>401</v>
      </c>
      <c r="B117" s="403">
        <v>0.10886633</v>
      </c>
      <c r="C117" s="26">
        <f t="shared" si="10"/>
        <v>9.0853634826289535E-4</v>
      </c>
      <c r="D117" s="403">
        <v>0.23082894000000001</v>
      </c>
      <c r="E117" s="26">
        <f t="shared" si="11"/>
        <v>2.0421649838563544E-3</v>
      </c>
      <c r="F117" s="403">
        <v>5.1532629999999996E-2</v>
      </c>
      <c r="G117" s="26">
        <f>(F117/Table223729[[#Totals],[Column6]])*100</f>
        <v>4.0828460584106305E-4</v>
      </c>
      <c r="H117" s="26">
        <f t="shared" si="8"/>
        <v>-77.674970044917245</v>
      </c>
      <c r="I117" s="71">
        <f t="shared" si="9"/>
        <v>-52.664308606710634</v>
      </c>
      <c r="K117" s="183"/>
    </row>
    <row r="118" spans="1:11" ht="14.5" x14ac:dyDescent="0.35">
      <c r="A118" s="369" t="s">
        <v>434</v>
      </c>
      <c r="B118" s="403">
        <v>1.00041E-2</v>
      </c>
      <c r="C118" s="26">
        <f t="shared" si="10"/>
        <v>8.3488517355704295E-5</v>
      </c>
      <c r="D118" s="403">
        <v>0</v>
      </c>
      <c r="E118" s="26">
        <f t="shared" si="11"/>
        <v>0</v>
      </c>
      <c r="F118" s="403">
        <v>4.3495880000000001E-2</v>
      </c>
      <c r="G118" s="26">
        <f>(F118/Table223729[[#Totals],[Column6]])*100</f>
        <v>3.4461074898584028E-4</v>
      </c>
      <c r="H118" s="26" t="s">
        <v>305</v>
      </c>
      <c r="I118" s="71">
        <f t="shared" si="9"/>
        <v>334.78053997860877</v>
      </c>
      <c r="K118" s="183"/>
    </row>
    <row r="119" spans="1:11" ht="14.5" x14ac:dyDescent="0.35">
      <c r="A119" s="369" t="s">
        <v>417</v>
      </c>
      <c r="B119" s="403">
        <v>2.0253029999999998E-2</v>
      </c>
      <c r="C119" s="26">
        <f t="shared" si="10"/>
        <v>1.690202463650503E-4</v>
      </c>
      <c r="D119" s="403">
        <v>9.0089999999999996E-3</v>
      </c>
      <c r="E119" s="26">
        <f t="shared" si="11"/>
        <v>7.9703456332476749E-5</v>
      </c>
      <c r="F119" s="403">
        <v>3.9272629999999996E-2</v>
      </c>
      <c r="G119" s="26">
        <f>(F119/Table223729[[#Totals],[Column6]])*100</f>
        <v>3.1115062941464291E-4</v>
      </c>
      <c r="H119" s="26">
        <f t="shared" si="8"/>
        <v>335.92662892662889</v>
      </c>
      <c r="I119" s="71">
        <f t="shared" si="9"/>
        <v>93.909898913890899</v>
      </c>
      <c r="K119" s="183"/>
    </row>
    <row r="120" spans="1:11" ht="14.5" x14ac:dyDescent="0.35">
      <c r="A120" s="369" t="s">
        <v>407</v>
      </c>
      <c r="B120" s="403">
        <v>1.447529E-2</v>
      </c>
      <c r="C120" s="26">
        <f t="shared" si="10"/>
        <v>1.2080252100577292E-4</v>
      </c>
      <c r="D120" s="403">
        <v>2.848403E-2</v>
      </c>
      <c r="E120" s="26">
        <f t="shared" si="11"/>
        <v>2.5200084818270154E-4</v>
      </c>
      <c r="F120" s="403">
        <v>3.6668849999999996E-2</v>
      </c>
      <c r="G120" s="26">
        <f>(F120/Table223729[[#Totals],[Column6]])*100</f>
        <v>2.9052130599379591E-4</v>
      </c>
      <c r="H120" s="26">
        <f t="shared" si="8"/>
        <v>28.734768219244234</v>
      </c>
      <c r="I120" s="71">
        <f t="shared" si="9"/>
        <v>153.32031344449746</v>
      </c>
      <c r="K120" s="183"/>
    </row>
    <row r="121" spans="1:11" ht="14.5" x14ac:dyDescent="0.35">
      <c r="A121" s="369" t="s">
        <v>569</v>
      </c>
      <c r="B121" s="403">
        <v>0</v>
      </c>
      <c r="C121" s="26">
        <f t="shared" si="10"/>
        <v>0</v>
      </c>
      <c r="D121" s="403">
        <v>0</v>
      </c>
      <c r="E121" s="26">
        <f t="shared" si="11"/>
        <v>0</v>
      </c>
      <c r="F121" s="403">
        <v>3.6059000000000001E-2</v>
      </c>
      <c r="G121" s="26">
        <f>(F121/Table223729[[#Totals],[Column6]])*100</f>
        <v>2.8568956410769051E-4</v>
      </c>
      <c r="H121" s="26" t="s">
        <v>305</v>
      </c>
      <c r="I121" s="71" t="s">
        <v>305</v>
      </c>
      <c r="K121" s="183"/>
    </row>
    <row r="122" spans="1:11" ht="14.5" x14ac:dyDescent="0.35">
      <c r="A122" s="369" t="s">
        <v>399</v>
      </c>
      <c r="B122" s="403">
        <v>0.17606822</v>
      </c>
      <c r="C122" s="26">
        <f t="shared" si="10"/>
        <v>1.4693650244657654E-3</v>
      </c>
      <c r="D122" s="403">
        <v>6.5292829999999996E-2</v>
      </c>
      <c r="E122" s="26">
        <f t="shared" si="11"/>
        <v>5.7765170659660652E-4</v>
      </c>
      <c r="F122" s="403">
        <v>3.4779339999999999E-2</v>
      </c>
      <c r="G122" s="26">
        <f>(F122/Table223729[[#Totals],[Column6]])*100</f>
        <v>2.7555102705435996E-4</v>
      </c>
      <c r="H122" s="26">
        <f t="shared" si="8"/>
        <v>-46.733293686305224</v>
      </c>
      <c r="I122" s="71">
        <f t="shared" si="9"/>
        <v>-80.246668024473706</v>
      </c>
      <c r="K122" s="183"/>
    </row>
    <row r="123" spans="1:11" ht="14.5" x14ac:dyDescent="0.35">
      <c r="A123" s="369" t="s">
        <v>432</v>
      </c>
      <c r="B123" s="403">
        <v>1.2556459999999998E-2</v>
      </c>
      <c r="C123" s="26">
        <f t="shared" si="10"/>
        <v>1.0478905934928745E-4</v>
      </c>
      <c r="D123" s="403">
        <v>1.5885099999999999E-2</v>
      </c>
      <c r="E123" s="26">
        <f t="shared" si="11"/>
        <v>1.40536949071709E-4</v>
      </c>
      <c r="F123" s="403">
        <v>3.226656E-2</v>
      </c>
      <c r="G123" s="26">
        <f>(F123/Table223729[[#Totals],[Column6]])*100</f>
        <v>2.556426817619635E-4</v>
      </c>
      <c r="H123" s="26">
        <f t="shared" si="8"/>
        <v>103.12468917413176</v>
      </c>
      <c r="I123" s="71">
        <f t="shared" si="9"/>
        <v>156.97178981974221</v>
      </c>
      <c r="K123" s="183"/>
    </row>
    <row r="124" spans="1:11" ht="14.5" x14ac:dyDescent="0.35">
      <c r="A124" s="369" t="s">
        <v>414</v>
      </c>
      <c r="B124" s="403">
        <v>5.2858220000000004E-2</v>
      </c>
      <c r="C124" s="26">
        <f t="shared" si="10"/>
        <v>4.411245807080733E-4</v>
      </c>
      <c r="D124" s="403">
        <v>3.2477369999999998E-2</v>
      </c>
      <c r="E124" s="26">
        <f t="shared" si="11"/>
        <v>2.8733029654664122E-4</v>
      </c>
      <c r="F124" s="403">
        <v>3.1284439999999997E-2</v>
      </c>
      <c r="G124" s="26">
        <f>(F124/Table223729[[#Totals],[Column6]])*100</f>
        <v>2.4786150550356906E-4</v>
      </c>
      <c r="H124" s="26">
        <f t="shared" si="8"/>
        <v>-3.6731114619194871</v>
      </c>
      <c r="I124" s="71">
        <f t="shared" si="9"/>
        <v>-40.814427727607935</v>
      </c>
      <c r="K124" s="183"/>
    </row>
    <row r="125" spans="1:11" ht="14.5" x14ac:dyDescent="0.35">
      <c r="A125" s="369" t="s">
        <v>406</v>
      </c>
      <c r="B125" s="403">
        <v>1.5670225800000002</v>
      </c>
      <c r="C125" s="26">
        <f t="shared" si="10"/>
        <v>1.3077477420968457E-2</v>
      </c>
      <c r="D125" s="403">
        <v>0.61634411</v>
      </c>
      <c r="E125" s="26">
        <f t="shared" si="11"/>
        <v>5.4528533529985849E-3</v>
      </c>
      <c r="F125" s="403">
        <v>3.1186869999999998E-2</v>
      </c>
      <c r="G125" s="26">
        <f>(F125/Table223729[[#Totals],[Column6]])*100</f>
        <v>2.4708847433881168E-4</v>
      </c>
      <c r="H125" s="26">
        <f t="shared" si="8"/>
        <v>-94.940023033561559</v>
      </c>
      <c r="I125" s="71">
        <f t="shared" si="9"/>
        <v>-98.009800854305496</v>
      </c>
      <c r="K125" s="183"/>
    </row>
    <row r="126" spans="1:11" ht="14.5" x14ac:dyDescent="0.35">
      <c r="A126" s="369" t="s">
        <v>956</v>
      </c>
      <c r="B126" s="403">
        <v>0</v>
      </c>
      <c r="C126" s="26">
        <f t="shared" si="10"/>
        <v>0</v>
      </c>
      <c r="D126" s="403">
        <v>0</v>
      </c>
      <c r="E126" s="26">
        <f t="shared" si="11"/>
        <v>0</v>
      </c>
      <c r="F126" s="403">
        <v>2.793211E-2</v>
      </c>
      <c r="G126" s="26">
        <f>(F126/Table223729[[#Totals],[Column6]])*100</f>
        <v>2.2130154276347276E-4</v>
      </c>
      <c r="H126" s="26" t="s">
        <v>305</v>
      </c>
      <c r="I126" s="71" t="s">
        <v>305</v>
      </c>
      <c r="K126" s="183"/>
    </row>
    <row r="127" spans="1:11" ht="14.5" x14ac:dyDescent="0.35">
      <c r="A127" s="369" t="s">
        <v>439</v>
      </c>
      <c r="B127" s="403">
        <v>2.657584E-2</v>
      </c>
      <c r="C127" s="26">
        <f t="shared" si="10"/>
        <v>2.2178681531396334E-4</v>
      </c>
      <c r="D127" s="403">
        <v>6.303243E-2</v>
      </c>
      <c r="E127" s="26">
        <f t="shared" si="11"/>
        <v>5.5765373870961244E-4</v>
      </c>
      <c r="F127" s="403">
        <v>2.5822209999999998E-2</v>
      </c>
      <c r="G127" s="26">
        <f>(F127/Table223729[[#Totals],[Column6]])*100</f>
        <v>2.0458514987096833E-4</v>
      </c>
      <c r="H127" s="26">
        <f t="shared" si="8"/>
        <v>-59.033453097080347</v>
      </c>
      <c r="I127" s="71">
        <f t="shared" si="9"/>
        <v>-2.8357711364908944</v>
      </c>
      <c r="K127" s="183"/>
    </row>
    <row r="128" spans="1:11" s="3" customFormat="1" ht="14.5" x14ac:dyDescent="0.35">
      <c r="A128" s="369" t="s">
        <v>364</v>
      </c>
      <c r="B128" s="403">
        <v>0.37763384</v>
      </c>
      <c r="C128" s="26">
        <f t="shared" si="10"/>
        <v>3.1515168185985007E-3</v>
      </c>
      <c r="D128" s="403">
        <v>2.0410349999999997E-2</v>
      </c>
      <c r="E128" s="26">
        <f t="shared" si="11"/>
        <v>1.8057225440732232E-4</v>
      </c>
      <c r="F128" s="403">
        <v>2.4579590000000002E-2</v>
      </c>
      <c r="G128" s="26">
        <f>(F128/Table223729[[#Totals],[Column6]])*100</f>
        <v>1.9474007468442688E-4</v>
      </c>
      <c r="H128" s="26">
        <f t="shared" si="8"/>
        <v>20.427087237602514</v>
      </c>
      <c r="I128" s="71">
        <f t="shared" si="9"/>
        <v>-93.491157995798261</v>
      </c>
      <c r="K128" s="183"/>
    </row>
    <row r="129" spans="1:11" ht="14.5" x14ac:dyDescent="0.35">
      <c r="A129" s="369" t="s">
        <v>540</v>
      </c>
      <c r="B129" s="403">
        <v>0</v>
      </c>
      <c r="C129" s="26">
        <f t="shared" si="10"/>
        <v>0</v>
      </c>
      <c r="D129" s="403">
        <v>4.7252399999999995E-3</v>
      </c>
      <c r="E129" s="26">
        <f t="shared" si="11"/>
        <v>4.1804635364687805E-5</v>
      </c>
      <c r="F129" s="403">
        <v>1.7930950000000001E-2</v>
      </c>
      <c r="G129" s="26">
        <f>(F129/Table223729[[#Totals],[Column6]])*100</f>
        <v>1.42063986509243E-4</v>
      </c>
      <c r="H129" s="26">
        <f t="shared" si="8"/>
        <v>279.47173053643843</v>
      </c>
      <c r="I129" s="71" t="s">
        <v>305</v>
      </c>
      <c r="K129" s="184"/>
    </row>
    <row r="130" spans="1:11" ht="14.5" x14ac:dyDescent="0.35">
      <c r="A130" s="369" t="s">
        <v>957</v>
      </c>
      <c r="B130" s="403">
        <v>8.1661449999999997E-2</v>
      </c>
      <c r="C130" s="26">
        <f t="shared" si="10"/>
        <v>6.8149992359302467E-4</v>
      </c>
      <c r="D130" s="403">
        <v>0</v>
      </c>
      <c r="E130" s="26">
        <f t="shared" si="11"/>
        <v>0</v>
      </c>
      <c r="F130" s="403">
        <v>1.52856E-2</v>
      </c>
      <c r="G130" s="26">
        <f>(F130/Table223729[[#Totals],[Column6]])*100</f>
        <v>1.2110531077191586E-4</v>
      </c>
      <c r="H130" s="26" t="s">
        <v>305</v>
      </c>
      <c r="I130" s="71">
        <f t="shared" si="9"/>
        <v>-81.281743099099998</v>
      </c>
      <c r="K130" s="183"/>
    </row>
    <row r="131" spans="1:11" ht="14.5" x14ac:dyDescent="0.35">
      <c r="A131" s="369" t="s">
        <v>415</v>
      </c>
      <c r="B131" s="403">
        <v>0</v>
      </c>
      <c r="C131" s="26">
        <f t="shared" si="10"/>
        <v>0</v>
      </c>
      <c r="D131" s="403">
        <v>0</v>
      </c>
      <c r="E131" s="26">
        <f t="shared" si="11"/>
        <v>0</v>
      </c>
      <c r="F131" s="403">
        <v>1.4310370000000001E-2</v>
      </c>
      <c r="G131" s="26">
        <f>(F131/Table223729[[#Totals],[Column6]])*100</f>
        <v>1.1337872285753269E-4</v>
      </c>
      <c r="H131" s="26" t="s">
        <v>305</v>
      </c>
      <c r="I131" s="71" t="s">
        <v>305</v>
      </c>
      <c r="K131" s="183"/>
    </row>
    <row r="132" spans="1:11" ht="14.5" x14ac:dyDescent="0.35">
      <c r="A132" s="369" t="s">
        <v>636</v>
      </c>
      <c r="B132" s="403">
        <v>0</v>
      </c>
      <c r="C132" s="26">
        <f t="shared" ref="C132:C163" si="12">(B132/$B$190)*100</f>
        <v>0</v>
      </c>
      <c r="D132" s="403">
        <v>0</v>
      </c>
      <c r="E132" s="26">
        <f t="shared" ref="E132:E163" si="13">(D132/$D$190)*100</f>
        <v>0</v>
      </c>
      <c r="F132" s="403">
        <v>1.269665E-2</v>
      </c>
      <c r="G132" s="26">
        <f>(F132/Table223729[[#Totals],[Column6]])*100</f>
        <v>1.0059348301749658E-4</v>
      </c>
      <c r="H132" s="26" t="s">
        <v>305</v>
      </c>
      <c r="I132" s="71" t="s">
        <v>305</v>
      </c>
      <c r="K132" s="183"/>
    </row>
    <row r="133" spans="1:11" ht="14.5" x14ac:dyDescent="0.35">
      <c r="A133" s="369" t="s">
        <v>461</v>
      </c>
      <c r="B133" s="403">
        <v>4.0340970000000004E-2</v>
      </c>
      <c r="C133" s="26">
        <f t="shared" si="12"/>
        <v>3.3666274567336859E-4</v>
      </c>
      <c r="D133" s="403">
        <v>4.1235250000000001E-2</v>
      </c>
      <c r="E133" s="26">
        <f t="shared" si="13"/>
        <v>3.6481207101051865E-4</v>
      </c>
      <c r="F133" s="403">
        <v>1.0291639999999999E-2</v>
      </c>
      <c r="G133" s="26">
        <f>(F133/Table223729[[#Totals],[Column6]])*100</f>
        <v>8.1538981822936636E-5</v>
      </c>
      <c r="H133" s="26">
        <f t="shared" ref="H133:H189" si="14">((F133/D133)-1)*100</f>
        <v>-75.041645194342223</v>
      </c>
      <c r="I133" s="71">
        <f t="shared" ref="I133:I188" si="15">((F133/B133)-1)*100</f>
        <v>-74.488367533056348</v>
      </c>
      <c r="K133" s="183"/>
    </row>
    <row r="134" spans="1:11" ht="14.5" x14ac:dyDescent="0.35">
      <c r="A134" s="369" t="s">
        <v>459</v>
      </c>
      <c r="B134" s="403">
        <v>0</v>
      </c>
      <c r="C134" s="26">
        <f t="shared" si="12"/>
        <v>0</v>
      </c>
      <c r="D134" s="403">
        <v>6.6740200000000001E-3</v>
      </c>
      <c r="E134" s="26">
        <f t="shared" si="13"/>
        <v>5.9045672286832779E-5</v>
      </c>
      <c r="F134" s="403">
        <v>1.0169639999999999E-2</v>
      </c>
      <c r="G134" s="26">
        <f>(F134/Table223729[[#Totals],[Column6]])*100</f>
        <v>8.0572395760618247E-5</v>
      </c>
      <c r="H134" s="26">
        <f t="shared" si="14"/>
        <v>52.376528688856183</v>
      </c>
      <c r="I134" s="71" t="s">
        <v>305</v>
      </c>
      <c r="K134" s="183"/>
    </row>
    <row r="135" spans="1:11" ht="14.5" x14ac:dyDescent="0.35">
      <c r="A135" s="369" t="s">
        <v>958</v>
      </c>
      <c r="B135" s="403">
        <v>2.0114400000000002E-3</v>
      </c>
      <c r="C135" s="26">
        <f t="shared" si="12"/>
        <v>1.6786331938900837E-5</v>
      </c>
      <c r="D135" s="403">
        <v>0</v>
      </c>
      <c r="E135" s="26">
        <f t="shared" si="13"/>
        <v>0</v>
      </c>
      <c r="F135" s="403">
        <v>1.0083479999999999E-2</v>
      </c>
      <c r="G135" s="26">
        <f>(F135/Table223729[[#Totals],[Column6]])*100</f>
        <v>7.9889764161197339E-5</v>
      </c>
      <c r="H135" s="26" t="s">
        <v>305</v>
      </c>
      <c r="I135" s="71">
        <f t="shared" si="15"/>
        <v>401.30652666746204</v>
      </c>
      <c r="K135" s="183"/>
    </row>
    <row r="136" spans="1:11" ht="14.5" x14ac:dyDescent="0.35">
      <c r="A136" s="369" t="s">
        <v>452</v>
      </c>
      <c r="B136" s="403">
        <v>0</v>
      </c>
      <c r="C136" s="26">
        <f t="shared" si="12"/>
        <v>0</v>
      </c>
      <c r="D136" s="403">
        <v>1.1119356200000001</v>
      </c>
      <c r="E136" s="26">
        <f t="shared" si="13"/>
        <v>9.837397284181983E-3</v>
      </c>
      <c r="F136" s="403">
        <v>9.4097199999999999E-3</v>
      </c>
      <c r="G136" s="26">
        <f>(F136/Table223729[[#Totals],[Column6]])*100</f>
        <v>7.4551673789495482E-5</v>
      </c>
      <c r="H136" s="26">
        <f t="shared" si="14"/>
        <v>-99.153753164234459</v>
      </c>
      <c r="I136" s="71" t="s">
        <v>305</v>
      </c>
      <c r="K136" s="183"/>
    </row>
    <row r="137" spans="1:11" ht="14.5" x14ac:dyDescent="0.35">
      <c r="A137" s="369" t="s">
        <v>637</v>
      </c>
      <c r="B137" s="403">
        <v>1.6962169999999999E-2</v>
      </c>
      <c r="C137" s="26">
        <f t="shared" si="12"/>
        <v>1.4155660423580398E-4</v>
      </c>
      <c r="D137" s="403">
        <v>0.15086126</v>
      </c>
      <c r="E137" s="26">
        <f t="shared" si="13"/>
        <v>1.3346835218861607E-3</v>
      </c>
      <c r="F137" s="403">
        <v>8.7569999999999992E-3</v>
      </c>
      <c r="G137" s="26">
        <f>(F137/Table223729[[#Totals],[Column6]])*100</f>
        <v>6.938027989936065E-5</v>
      </c>
      <c r="H137" s="26">
        <f t="shared" si="14"/>
        <v>-94.195328873694933</v>
      </c>
      <c r="I137" s="71">
        <f t="shared" si="15"/>
        <v>-48.373350815373271</v>
      </c>
      <c r="K137" s="183"/>
    </row>
    <row r="138" spans="1:11" ht="14.5" x14ac:dyDescent="0.35">
      <c r="A138" s="369" t="s">
        <v>437</v>
      </c>
      <c r="B138" s="403">
        <v>3.5257800000000001E-3</v>
      </c>
      <c r="C138" s="26">
        <f t="shared" si="12"/>
        <v>2.9424150570505606E-5</v>
      </c>
      <c r="D138" s="403">
        <v>9.0103799999999984E-3</v>
      </c>
      <c r="E138" s="26">
        <f t="shared" si="13"/>
        <v>7.9715665320126742E-5</v>
      </c>
      <c r="F138" s="403">
        <v>7.2139200000000004E-3</v>
      </c>
      <c r="G138" s="26">
        <f>(F138/Table223729[[#Totals],[Column6]])*100</f>
        <v>5.7154709235080037E-5</v>
      </c>
      <c r="H138" s="26">
        <f t="shared" si="14"/>
        <v>-19.937671885092513</v>
      </c>
      <c r="I138" s="71">
        <f t="shared" si="15"/>
        <v>104.6049384816977</v>
      </c>
      <c r="K138" s="183"/>
    </row>
    <row r="139" spans="1:11" ht="14.5" x14ac:dyDescent="0.35">
      <c r="A139" s="369" t="s">
        <v>959</v>
      </c>
      <c r="B139" s="403">
        <v>1.1124809999999999E-2</v>
      </c>
      <c r="C139" s="26">
        <f t="shared" si="12"/>
        <v>9.2841324333414564E-5</v>
      </c>
      <c r="D139" s="403">
        <v>7.8622000000000002E-4</v>
      </c>
      <c r="E139" s="26">
        <f t="shared" si="13"/>
        <v>6.9557610653479722E-6</v>
      </c>
      <c r="F139" s="403">
        <v>4.8136999999999997E-3</v>
      </c>
      <c r="G139" s="26">
        <f>(F139/Table223729[[#Totals],[Column6]])*100</f>
        <v>3.8138158427720947E-5</v>
      </c>
      <c r="H139" s="26">
        <f t="shared" si="14"/>
        <v>512.25865533820047</v>
      </c>
      <c r="I139" s="71">
        <f t="shared" si="15"/>
        <v>-56.730047524407155</v>
      </c>
      <c r="K139" s="183"/>
    </row>
    <row r="140" spans="1:11" ht="14.5" x14ac:dyDescent="0.35">
      <c r="A140" s="369" t="s">
        <v>464</v>
      </c>
      <c r="B140" s="403">
        <v>4.5081E-4</v>
      </c>
      <c r="C140" s="26">
        <f t="shared" si="12"/>
        <v>3.7622033475400146E-6</v>
      </c>
      <c r="D140" s="403">
        <v>0.22109661</v>
      </c>
      <c r="E140" s="26">
        <f t="shared" si="13"/>
        <v>1.9560621601058545E-3</v>
      </c>
      <c r="F140" s="403">
        <v>4.4054799999999998E-3</v>
      </c>
      <c r="G140" s="26">
        <f>(F140/Table223729[[#Totals],[Column6]])*100</f>
        <v>3.4903898080511062E-5</v>
      </c>
      <c r="H140" s="26">
        <f t="shared" si="14"/>
        <v>-98.00744118148171</v>
      </c>
      <c r="I140" s="71">
        <f t="shared" si="15"/>
        <v>877.23652980191207</v>
      </c>
      <c r="K140" s="183"/>
    </row>
    <row r="141" spans="1:11" ht="14.5" x14ac:dyDescent="0.35">
      <c r="A141" s="369" t="s">
        <v>960</v>
      </c>
      <c r="B141" s="403">
        <v>0</v>
      </c>
      <c r="C141" s="26">
        <f t="shared" si="12"/>
        <v>0</v>
      </c>
      <c r="D141" s="403">
        <v>0.61393914000000005</v>
      </c>
      <c r="E141" s="26">
        <f t="shared" si="13"/>
        <v>5.4315763609488667E-3</v>
      </c>
      <c r="F141" s="403">
        <v>4.3386000000000006E-3</v>
      </c>
      <c r="G141" s="26">
        <f>(F141/Table223729[[#Totals],[Column6]])*100</f>
        <v>3.4374018770282766E-5</v>
      </c>
      <c r="H141" s="26">
        <f t="shared" si="14"/>
        <v>-99.293317575419607</v>
      </c>
      <c r="I141" s="71" t="s">
        <v>305</v>
      </c>
      <c r="K141" s="183"/>
    </row>
    <row r="142" spans="1:11" ht="14.5" x14ac:dyDescent="0.35">
      <c r="A142" s="369" t="s">
        <v>597</v>
      </c>
      <c r="B142" s="403">
        <v>0</v>
      </c>
      <c r="C142" s="26">
        <f t="shared" si="12"/>
        <v>0</v>
      </c>
      <c r="D142" s="403">
        <v>0</v>
      </c>
      <c r="E142" s="26">
        <f t="shared" si="13"/>
        <v>0</v>
      </c>
      <c r="F142" s="403">
        <v>4.3032000000000001E-3</v>
      </c>
      <c r="G142" s="26">
        <f>(F142/Table223729[[#Totals],[Column6]])*100</f>
        <v>3.4093550355478909E-5</v>
      </c>
      <c r="H142" s="26" t="s">
        <v>305</v>
      </c>
      <c r="I142" s="71" t="s">
        <v>305</v>
      </c>
      <c r="K142" s="183"/>
    </row>
    <row r="143" spans="1:11" ht="14.5" x14ac:dyDescent="0.35">
      <c r="A143" s="369" t="s">
        <v>411</v>
      </c>
      <c r="B143" s="403">
        <v>1.58E-3</v>
      </c>
      <c r="C143" s="26">
        <f t="shared" si="12"/>
        <v>1.3185779572576525E-5</v>
      </c>
      <c r="D143" s="403">
        <v>3.3586299999999999E-2</v>
      </c>
      <c r="E143" s="26">
        <f t="shared" si="13"/>
        <v>2.9714110283266334E-4</v>
      </c>
      <c r="F143" s="403">
        <v>4.0991600000000001E-3</v>
      </c>
      <c r="G143" s="26">
        <f>(F143/Table223729[[#Totals],[Column6]])*100</f>
        <v>3.2476974780434307E-5</v>
      </c>
      <c r="H143" s="26">
        <f t="shared" si="14"/>
        <v>-87.795142662335536</v>
      </c>
      <c r="I143" s="71">
        <f t="shared" si="15"/>
        <v>159.4405063291139</v>
      </c>
      <c r="K143" s="183"/>
    </row>
    <row r="144" spans="1:11" ht="14.5" x14ac:dyDescent="0.35">
      <c r="A144" s="369" t="s">
        <v>568</v>
      </c>
      <c r="B144" s="403">
        <v>0</v>
      </c>
      <c r="C144" s="26">
        <f t="shared" si="12"/>
        <v>0</v>
      </c>
      <c r="D144" s="403">
        <v>1.7545999999999998E-3</v>
      </c>
      <c r="E144" s="26">
        <f t="shared" si="13"/>
        <v>1.5523108500495471E-5</v>
      </c>
      <c r="F144" s="403">
        <v>3.6327899999999999E-3</v>
      </c>
      <c r="G144" s="26">
        <f>(F144/Table223729[[#Totals],[Column6]])*100</f>
        <v>2.8782001486307913E-5</v>
      </c>
      <c r="H144" s="26">
        <f t="shared" si="14"/>
        <v>107.04377065997947</v>
      </c>
      <c r="I144" s="71" t="s">
        <v>305</v>
      </c>
      <c r="K144" s="183"/>
    </row>
    <row r="145" spans="1:11" ht="14.5" x14ac:dyDescent="0.35">
      <c r="A145" s="369" t="s">
        <v>455</v>
      </c>
      <c r="B145" s="403">
        <v>0</v>
      </c>
      <c r="C145" s="26">
        <f t="shared" si="12"/>
        <v>0</v>
      </c>
      <c r="D145" s="403">
        <v>4.4660000000000001E-4</v>
      </c>
      <c r="E145" s="26">
        <f t="shared" si="13"/>
        <v>3.951111510498848E-6</v>
      </c>
      <c r="F145" s="403">
        <v>2.8666399999999997E-3</v>
      </c>
      <c r="G145" s="26">
        <f>(F145/Table223729[[#Totals],[Column6]])*100</f>
        <v>2.2711920243314287E-5</v>
      </c>
      <c r="H145" s="26">
        <f t="shared" si="14"/>
        <v>541.88087774294661</v>
      </c>
      <c r="I145" s="71" t="s">
        <v>305</v>
      </c>
      <c r="K145" s="183"/>
    </row>
    <row r="146" spans="1:11" ht="14.5" x14ac:dyDescent="0.35">
      <c r="A146" s="369" t="s">
        <v>441</v>
      </c>
      <c r="B146" s="403">
        <v>0</v>
      </c>
      <c r="C146" s="26">
        <f t="shared" si="12"/>
        <v>0</v>
      </c>
      <c r="D146" s="403">
        <v>1.3076199999999998E-3</v>
      </c>
      <c r="E146" s="26">
        <f t="shared" si="13"/>
        <v>1.1568635094846625E-5</v>
      </c>
      <c r="F146" s="403">
        <v>2.5077300000000001E-3</v>
      </c>
      <c r="G146" s="26">
        <f>(F146/Table223729[[#Totals],[Column6]])*100</f>
        <v>1.9868334967685703E-5</v>
      </c>
      <c r="H146" s="26">
        <f t="shared" si="14"/>
        <v>91.778192441229137</v>
      </c>
      <c r="I146" s="71" t="s">
        <v>305</v>
      </c>
      <c r="K146" s="183"/>
    </row>
    <row r="147" spans="1:11" ht="14.5" x14ac:dyDescent="0.35">
      <c r="A147" s="369" t="s">
        <v>420</v>
      </c>
      <c r="B147" s="403">
        <v>0</v>
      </c>
      <c r="C147" s="26">
        <f t="shared" si="12"/>
        <v>0</v>
      </c>
      <c r="D147" s="403">
        <v>2.6715100000000002E-3</v>
      </c>
      <c r="E147" s="26">
        <f t="shared" si="13"/>
        <v>2.3635096084668108E-5</v>
      </c>
      <c r="F147" s="403">
        <v>2.1382900000000002E-3</v>
      </c>
      <c r="G147" s="26">
        <f>(F147/Table223729[[#Totals],[Column6]])*100</f>
        <v>1.6941322222907833E-5</v>
      </c>
      <c r="H147" s="26">
        <f t="shared" si="14"/>
        <v>-19.959498560739053</v>
      </c>
      <c r="I147" s="71" t="s">
        <v>305</v>
      </c>
      <c r="K147" s="183"/>
    </row>
    <row r="148" spans="1:11" ht="14.5" x14ac:dyDescent="0.35">
      <c r="A148" s="369" t="s">
        <v>424</v>
      </c>
      <c r="B148" s="403">
        <v>0.12000153999999999</v>
      </c>
      <c r="C148" s="26">
        <f t="shared" si="12"/>
        <v>1.0014644650694459E-3</v>
      </c>
      <c r="D148" s="403">
        <v>1.88102E-3</v>
      </c>
      <c r="E148" s="26">
        <f t="shared" si="13"/>
        <v>1.6641557934345147E-5</v>
      </c>
      <c r="F148" s="403">
        <v>1.776E-3</v>
      </c>
      <c r="G148" s="26">
        <f>(F148/Table223729[[#Totals],[Column6]])*100</f>
        <v>1.4070957759651082E-5</v>
      </c>
      <c r="H148" s="26">
        <f t="shared" si="14"/>
        <v>-5.5831410617643629</v>
      </c>
      <c r="I148" s="71">
        <f t="shared" si="15"/>
        <v>-98.520018993089593</v>
      </c>
      <c r="K148" s="183"/>
    </row>
    <row r="149" spans="1:11" ht="14.5" x14ac:dyDescent="0.35">
      <c r="A149" s="369" t="s">
        <v>599</v>
      </c>
      <c r="B149" s="403">
        <v>0</v>
      </c>
      <c r="C149" s="26">
        <f t="shared" si="12"/>
        <v>0</v>
      </c>
      <c r="D149" s="403">
        <v>4.6750000000000003E-3</v>
      </c>
      <c r="E149" s="26">
        <f t="shared" si="13"/>
        <v>4.1360157437487943E-5</v>
      </c>
      <c r="F149" s="403">
        <v>1.7540399999999999E-3</v>
      </c>
      <c r="G149" s="26">
        <f>(F149/Table223729[[#Totals],[Column6]])*100</f>
        <v>1.3896972268433775E-5</v>
      </c>
      <c r="H149" s="26">
        <f t="shared" si="14"/>
        <v>-62.480427807486635</v>
      </c>
      <c r="I149" s="71" t="s">
        <v>305</v>
      </c>
      <c r="K149" s="183"/>
    </row>
    <row r="150" spans="1:11" ht="14.5" x14ac:dyDescent="0.35">
      <c r="A150" s="369" t="s">
        <v>632</v>
      </c>
      <c r="B150" s="403">
        <v>0</v>
      </c>
      <c r="C150" s="26">
        <f t="shared" si="12"/>
        <v>0</v>
      </c>
      <c r="D150" s="403">
        <v>1.310332E-2</v>
      </c>
      <c r="E150" s="26">
        <f t="shared" si="13"/>
        <v>1.159262840970662E-4</v>
      </c>
      <c r="F150" s="403">
        <v>1.5250000000000001E-3</v>
      </c>
      <c r="G150" s="26">
        <f>(F150/Table223729[[#Totals],[Column6]])*100</f>
        <v>1.2082325778979674E-5</v>
      </c>
      <c r="H150" s="26">
        <f t="shared" si="14"/>
        <v>-88.361728172707373</v>
      </c>
      <c r="I150" s="71" t="s">
        <v>305</v>
      </c>
      <c r="K150" s="183"/>
    </row>
    <row r="151" spans="1:11" ht="14.5" x14ac:dyDescent="0.35">
      <c r="A151" s="369" t="s">
        <v>489</v>
      </c>
      <c r="B151" s="403">
        <v>1.6719439999999999E-2</v>
      </c>
      <c r="C151" s="26">
        <f t="shared" si="12"/>
        <v>1.3953091798539165E-4</v>
      </c>
      <c r="D151" s="403">
        <v>1.010343E-2</v>
      </c>
      <c r="E151" s="26">
        <f t="shared" si="13"/>
        <v>8.9385979777248942E-5</v>
      </c>
      <c r="F151" s="403">
        <v>1.4961900000000001E-3</v>
      </c>
      <c r="G151" s="26">
        <f>(F151/Table223729[[#Totals],[Column6]])*100</f>
        <v>1.1854068857214163E-5</v>
      </c>
      <c r="H151" s="26">
        <f t="shared" si="14"/>
        <v>-85.19126672822992</v>
      </c>
      <c r="I151" s="71">
        <f t="shared" si="15"/>
        <v>-91.05119549458594</v>
      </c>
      <c r="K151" s="183"/>
    </row>
    <row r="152" spans="1:11" ht="14.5" x14ac:dyDescent="0.35">
      <c r="A152" s="369" t="s">
        <v>412</v>
      </c>
      <c r="B152" s="403">
        <v>9.4716799999999997E-3</v>
      </c>
      <c r="C152" s="26">
        <f t="shared" si="12"/>
        <v>7.9045243456950373E-5</v>
      </c>
      <c r="D152" s="403">
        <v>2.9250000000000001E-3</v>
      </c>
      <c r="E152" s="26">
        <f t="shared" si="13"/>
        <v>2.5877745562492453E-5</v>
      </c>
      <c r="F152" s="403">
        <v>1.21922E-3</v>
      </c>
      <c r="G152" s="26">
        <f>(F152/Table223729[[#Totals],[Column6]])*100</f>
        <v>9.6596808106541632E-6</v>
      </c>
      <c r="H152" s="26">
        <f t="shared" si="14"/>
        <v>-58.31726495726496</v>
      </c>
      <c r="I152" s="71">
        <f t="shared" si="15"/>
        <v>-87.127732355822829</v>
      </c>
      <c r="K152" s="183"/>
    </row>
    <row r="153" spans="1:11" ht="14.5" x14ac:dyDescent="0.35">
      <c r="A153" s="369" t="s">
        <v>608</v>
      </c>
      <c r="B153" s="403">
        <v>0</v>
      </c>
      <c r="C153" s="26">
        <f t="shared" si="12"/>
        <v>0</v>
      </c>
      <c r="D153" s="403">
        <v>0</v>
      </c>
      <c r="E153" s="26">
        <f t="shared" si="13"/>
        <v>0</v>
      </c>
      <c r="F153" s="403">
        <v>1.1547999999999999E-3</v>
      </c>
      <c r="G153" s="26">
        <f>(F153/Table223729[[#Totals],[Column6]])*100</f>
        <v>9.1492916784037538E-6</v>
      </c>
      <c r="H153" s="26" t="s">
        <v>305</v>
      </c>
      <c r="I153" s="71" t="s">
        <v>305</v>
      </c>
      <c r="K153" s="183"/>
    </row>
    <row r="154" spans="1:11" ht="14.5" x14ac:dyDescent="0.35">
      <c r="A154" s="369" t="s">
        <v>600</v>
      </c>
      <c r="B154" s="403">
        <v>0</v>
      </c>
      <c r="C154" s="26">
        <f t="shared" si="12"/>
        <v>0</v>
      </c>
      <c r="D154" s="403">
        <v>0</v>
      </c>
      <c r="E154" s="26">
        <f t="shared" si="13"/>
        <v>0</v>
      </c>
      <c r="F154" s="403">
        <v>1.1488499999999999E-3</v>
      </c>
      <c r="G154" s="26">
        <f>(F154/Table223729[[#Totals],[Column6]])*100</f>
        <v>9.1021508007742916E-6</v>
      </c>
      <c r="H154" s="26" t="s">
        <v>305</v>
      </c>
      <c r="I154" s="71" t="s">
        <v>305</v>
      </c>
      <c r="K154" s="183"/>
    </row>
    <row r="155" spans="1:11" ht="14.5" x14ac:dyDescent="0.35">
      <c r="A155" s="369" t="s">
        <v>961</v>
      </c>
      <c r="B155" s="403">
        <v>2.15832E-3</v>
      </c>
      <c r="C155" s="26">
        <f t="shared" si="12"/>
        <v>1.8012108713343899E-5</v>
      </c>
      <c r="D155" s="403">
        <v>2.428543E-2</v>
      </c>
      <c r="E155" s="26">
        <f t="shared" si="13"/>
        <v>2.1485544561221235E-4</v>
      </c>
      <c r="F155" s="403">
        <v>9.8890000000000002E-4</v>
      </c>
      <c r="G155" s="26">
        <f>(F155/Table223729[[#Totals],[Column6]])*100</f>
        <v>7.8348930903822942E-6</v>
      </c>
      <c r="H155" s="26">
        <f t="shared" si="14"/>
        <v>-95.928011157307083</v>
      </c>
      <c r="I155" s="71">
        <f t="shared" si="15"/>
        <v>-54.181956336409797</v>
      </c>
      <c r="K155" s="183"/>
    </row>
    <row r="156" spans="1:11" ht="14.5" x14ac:dyDescent="0.35">
      <c r="A156" s="369" t="s">
        <v>453</v>
      </c>
      <c r="B156" s="403">
        <v>0</v>
      </c>
      <c r="C156" s="26">
        <f t="shared" si="12"/>
        <v>0</v>
      </c>
      <c r="D156" s="403">
        <v>0</v>
      </c>
      <c r="E156" s="26">
        <f t="shared" si="13"/>
        <v>0</v>
      </c>
      <c r="F156" s="403">
        <v>7.9898000000000002E-4</v>
      </c>
      <c r="G156" s="26">
        <f>(F156/Table223729[[#Totals],[Column6]])*100</f>
        <v>6.3301879677961839E-6</v>
      </c>
      <c r="H156" s="26" t="s">
        <v>305</v>
      </c>
      <c r="I156" s="71" t="s">
        <v>305</v>
      </c>
      <c r="K156" s="183"/>
    </row>
    <row r="157" spans="1:11" ht="14.5" x14ac:dyDescent="0.35">
      <c r="A157" s="369" t="s">
        <v>962</v>
      </c>
      <c r="B157" s="403">
        <v>1.1059800000000001E-3</v>
      </c>
      <c r="C157" s="26">
        <f t="shared" si="12"/>
        <v>9.2298787922013834E-6</v>
      </c>
      <c r="D157" s="403">
        <v>4.7766800000000002E-3</v>
      </c>
      <c r="E157" s="26">
        <f t="shared" si="13"/>
        <v>4.2259729802887674E-5</v>
      </c>
      <c r="F157" s="403">
        <v>6.1255999999999995E-4</v>
      </c>
      <c r="G157" s="26">
        <f>(F157/Table223729[[#Totals],[Column6]])*100</f>
        <v>4.8532127732274021E-6</v>
      </c>
      <c r="H157" s="26">
        <f t="shared" si="14"/>
        <v>-87.1760302134537</v>
      </c>
      <c r="I157" s="71">
        <f t="shared" si="15"/>
        <v>-44.613826651476529</v>
      </c>
      <c r="K157" s="183"/>
    </row>
    <row r="158" spans="1:11" ht="14.5" x14ac:dyDescent="0.35">
      <c r="A158" s="369" t="s">
        <v>389</v>
      </c>
      <c r="B158" s="403">
        <v>7.4800000000000002E-5</v>
      </c>
      <c r="C158" s="26">
        <f t="shared" si="12"/>
        <v>6.2423817217007847E-7</v>
      </c>
      <c r="D158" s="403">
        <v>2.406349E-2</v>
      </c>
      <c r="E158" s="26">
        <f t="shared" si="13"/>
        <v>2.1289192190276294E-4</v>
      </c>
      <c r="F158" s="403">
        <v>5.6492999999999995E-4</v>
      </c>
      <c r="G158" s="26">
        <f>(F158/Table223729[[#Totals],[Column6]])*100</f>
        <v>4.4758480670944175E-6</v>
      </c>
      <c r="H158" s="26">
        <f t="shared" si="14"/>
        <v>-97.652335550662016</v>
      </c>
      <c r="I158" s="71">
        <f t="shared" si="15"/>
        <v>655.25401069518705</v>
      </c>
      <c r="K158" s="183"/>
    </row>
    <row r="159" spans="1:11" ht="14.5" x14ac:dyDescent="0.35">
      <c r="A159" s="369" t="s">
        <v>388</v>
      </c>
      <c r="B159" s="403">
        <v>3.8630390000000001E-2</v>
      </c>
      <c r="C159" s="26">
        <f t="shared" si="12"/>
        <v>3.2238721983712939E-4</v>
      </c>
      <c r="D159" s="403">
        <v>2.3197849999999999E-2</v>
      </c>
      <c r="E159" s="26">
        <f t="shared" si="13"/>
        <v>2.0523352475106514E-4</v>
      </c>
      <c r="F159" s="403">
        <v>5.4279999999999997E-4</v>
      </c>
      <c r="G159" s="26">
        <f>(F159/Table223729[[#Totals],[Column6]])*100</f>
        <v>4.3005156936591253E-6</v>
      </c>
      <c r="H159" s="26">
        <f t="shared" si="14"/>
        <v>-97.660127985998699</v>
      </c>
      <c r="I159" s="71">
        <f t="shared" si="15"/>
        <v>-98.594888635605287</v>
      </c>
      <c r="K159" s="183"/>
    </row>
    <row r="160" spans="1:11" ht="14.5" x14ac:dyDescent="0.35">
      <c r="A160" s="369" t="s">
        <v>963</v>
      </c>
      <c r="B160" s="403">
        <v>0</v>
      </c>
      <c r="C160" s="26">
        <f t="shared" si="12"/>
        <v>0</v>
      </c>
      <c r="D160" s="403">
        <v>0</v>
      </c>
      <c r="E160" s="26">
        <f t="shared" si="13"/>
        <v>0</v>
      </c>
      <c r="F160" s="403">
        <v>5.0266999999999998E-4</v>
      </c>
      <c r="G160" s="26">
        <f>(F160/Table223729[[#Totals],[Column6]])*100</f>
        <v>3.982572261848992E-6</v>
      </c>
      <c r="H160" s="26" t="s">
        <v>305</v>
      </c>
      <c r="I160" s="71" t="s">
        <v>305</v>
      </c>
      <c r="K160" s="183"/>
    </row>
    <row r="161" spans="1:11" ht="14.5" x14ac:dyDescent="0.35">
      <c r="A161" s="369" t="s">
        <v>545</v>
      </c>
      <c r="B161" s="403">
        <v>0</v>
      </c>
      <c r="C161" s="26">
        <f t="shared" si="12"/>
        <v>0</v>
      </c>
      <c r="D161" s="403">
        <v>2.9369999999999998E-4</v>
      </c>
      <c r="E161" s="26">
        <f t="shared" si="13"/>
        <v>2.5983910672492423E-6</v>
      </c>
      <c r="F161" s="403">
        <v>3.3500000000000001E-4</v>
      </c>
      <c r="G161" s="26">
        <f>(F161/Table223729[[#Totals],[Column6]])*100</f>
        <v>2.6541502530873382E-6</v>
      </c>
      <c r="H161" s="26">
        <f t="shared" si="14"/>
        <v>14.061967994552283</v>
      </c>
      <c r="I161" s="71" t="s">
        <v>305</v>
      </c>
      <c r="K161" s="183"/>
    </row>
    <row r="162" spans="1:11" ht="14.5" x14ac:dyDescent="0.35">
      <c r="A162" s="369" t="s">
        <v>633</v>
      </c>
      <c r="B162" s="403">
        <v>0</v>
      </c>
      <c r="C162" s="26">
        <f t="shared" si="12"/>
        <v>0</v>
      </c>
      <c r="D162" s="403">
        <v>0</v>
      </c>
      <c r="E162" s="26">
        <f t="shared" si="13"/>
        <v>0</v>
      </c>
      <c r="F162" s="403">
        <v>2.8316000000000002E-4</v>
      </c>
      <c r="G162" s="26">
        <f>(F162/Table223729[[#Totals],[Column6]])*100</f>
        <v>2.2434304049677933E-6</v>
      </c>
      <c r="H162" s="26" t="s">
        <v>305</v>
      </c>
      <c r="I162" s="71" t="s">
        <v>305</v>
      </c>
      <c r="K162" s="183"/>
    </row>
    <row r="163" spans="1:11" ht="14.5" x14ac:dyDescent="0.35">
      <c r="A163" s="369" t="s">
        <v>638</v>
      </c>
      <c r="B163" s="403">
        <v>0</v>
      </c>
      <c r="C163" s="26">
        <f t="shared" si="12"/>
        <v>0</v>
      </c>
      <c r="D163" s="403">
        <v>0</v>
      </c>
      <c r="E163" s="26">
        <f t="shared" si="13"/>
        <v>0</v>
      </c>
      <c r="F163" s="403">
        <v>6.6270000000000001E-5</v>
      </c>
      <c r="G163" s="26">
        <f>(F163/Table223729[[#Totals],[Column6]])*100</f>
        <v>5.2504637991671014E-7</v>
      </c>
      <c r="H163" s="26" t="s">
        <v>305</v>
      </c>
      <c r="I163" s="71" t="s">
        <v>305</v>
      </c>
      <c r="K163" s="183"/>
    </row>
    <row r="164" spans="1:11" ht="14.5" x14ac:dyDescent="0.35">
      <c r="A164" s="369" t="s">
        <v>964</v>
      </c>
      <c r="B164" s="403">
        <v>0</v>
      </c>
      <c r="C164" s="26">
        <f t="shared" ref="C164:C195" si="16">(B164/$B$190)*100</f>
        <v>0</v>
      </c>
      <c r="D164" s="403">
        <v>2.1431E-4</v>
      </c>
      <c r="E164" s="26">
        <f t="shared" ref="E164:E195" si="17">(D164/$D$190)*100</f>
        <v>1.8960203936744471E-6</v>
      </c>
      <c r="F164" s="403">
        <v>0</v>
      </c>
      <c r="G164" s="26">
        <f>(F164/Table223729[[#Totals],[Column6]])*100</f>
        <v>0</v>
      </c>
      <c r="H164" s="26">
        <f t="shared" si="14"/>
        <v>-100</v>
      </c>
      <c r="I164" s="71" t="s">
        <v>305</v>
      </c>
      <c r="K164" s="183"/>
    </row>
    <row r="165" spans="1:11" ht="14.5" x14ac:dyDescent="0.35">
      <c r="A165" s="369" t="s">
        <v>478</v>
      </c>
      <c r="B165" s="403">
        <v>0.33895436000000001</v>
      </c>
      <c r="C165" s="26">
        <f t="shared" si="16"/>
        <v>2.8287199215973097E-3</v>
      </c>
      <c r="D165" s="403">
        <v>0</v>
      </c>
      <c r="E165" s="26">
        <f t="shared" si="17"/>
        <v>0</v>
      </c>
      <c r="F165" s="403">
        <v>0</v>
      </c>
      <c r="G165" s="26">
        <f>(F165/Table223729[[#Totals],[Column6]])*100</f>
        <v>0</v>
      </c>
      <c r="H165" s="26" t="s">
        <v>305</v>
      </c>
      <c r="I165" s="71">
        <f t="shared" si="15"/>
        <v>-100</v>
      </c>
      <c r="K165" s="183"/>
    </row>
    <row r="166" spans="1:11" ht="14.5" x14ac:dyDescent="0.35">
      <c r="A166" s="369" t="s">
        <v>463</v>
      </c>
      <c r="B166" s="403">
        <v>1.4029729999999999E-2</v>
      </c>
      <c r="C166" s="26">
        <f t="shared" si="16"/>
        <v>1.1708413116630634E-4</v>
      </c>
      <c r="D166" s="403">
        <v>7.4494000000000003E-4</v>
      </c>
      <c r="E166" s="26">
        <f t="shared" si="17"/>
        <v>6.5905530869480784E-6</v>
      </c>
      <c r="F166" s="403">
        <v>0</v>
      </c>
      <c r="G166" s="26">
        <f>(F166/Table223729[[#Totals],[Column6]])*100</f>
        <v>0</v>
      </c>
      <c r="H166" s="26">
        <f t="shared" si="14"/>
        <v>-100</v>
      </c>
      <c r="I166" s="71">
        <f t="shared" si="15"/>
        <v>-100</v>
      </c>
      <c r="K166" s="183"/>
    </row>
    <row r="167" spans="1:11" ht="14.5" x14ac:dyDescent="0.35">
      <c r="A167" s="369" t="s">
        <v>965</v>
      </c>
      <c r="B167" s="403">
        <v>4.6729300000000005E-3</v>
      </c>
      <c r="C167" s="26">
        <f t="shared" si="16"/>
        <v>3.8997610720303809E-5</v>
      </c>
      <c r="D167" s="403">
        <v>0</v>
      </c>
      <c r="E167" s="26">
        <f t="shared" si="17"/>
        <v>0</v>
      </c>
      <c r="F167" s="403">
        <v>0</v>
      </c>
      <c r="G167" s="26">
        <f>(F167/Table223729[[#Totals],[Column6]])*100</f>
        <v>0</v>
      </c>
      <c r="H167" s="26" t="s">
        <v>305</v>
      </c>
      <c r="I167" s="71">
        <f t="shared" si="15"/>
        <v>-100</v>
      </c>
      <c r="K167" s="183"/>
    </row>
    <row r="168" spans="1:11" ht="14.5" x14ac:dyDescent="0.35">
      <c r="A168" s="369" t="s">
        <v>951</v>
      </c>
      <c r="B168" s="403">
        <v>0</v>
      </c>
      <c r="C168" s="26">
        <f t="shared" si="16"/>
        <v>0</v>
      </c>
      <c r="D168" s="403">
        <v>2.6843869999999999E-2</v>
      </c>
      <c r="E168" s="26">
        <f t="shared" si="17"/>
        <v>2.3749020094790573E-4</v>
      </c>
      <c r="F168" s="403">
        <v>0</v>
      </c>
      <c r="G168" s="26">
        <f>(F168/Table223729[[#Totals],[Column6]])*100</f>
        <v>0</v>
      </c>
      <c r="H168" s="26">
        <f t="shared" si="14"/>
        <v>-100</v>
      </c>
      <c r="I168" s="71" t="s">
        <v>305</v>
      </c>
      <c r="K168" s="183"/>
    </row>
    <row r="169" spans="1:11" ht="14.5" x14ac:dyDescent="0.35">
      <c r="A169" s="369" t="s">
        <v>635</v>
      </c>
      <c r="B169" s="403">
        <v>0</v>
      </c>
      <c r="C169" s="26">
        <f t="shared" si="16"/>
        <v>0</v>
      </c>
      <c r="D169" s="403">
        <v>1.3009209999999998E-2</v>
      </c>
      <c r="E169" s="26">
        <f t="shared" si="17"/>
        <v>1.1509368422189143E-4</v>
      </c>
      <c r="F169" s="403">
        <v>0</v>
      </c>
      <c r="G169" s="26">
        <f>(F169/Table223729[[#Totals],[Column6]])*100</f>
        <v>0</v>
      </c>
      <c r="H169" s="26">
        <f t="shared" si="14"/>
        <v>-100</v>
      </c>
      <c r="I169" s="71" t="s">
        <v>305</v>
      </c>
      <c r="K169" s="183"/>
    </row>
    <row r="170" spans="1:11" ht="14.5" x14ac:dyDescent="0.35">
      <c r="A170" s="369" t="s">
        <v>628</v>
      </c>
      <c r="B170" s="403">
        <v>6.3040999999999998E-4</v>
      </c>
      <c r="C170" s="26">
        <f t="shared" si="16"/>
        <v>5.2610425951569405E-6</v>
      </c>
      <c r="D170" s="403">
        <v>0</v>
      </c>
      <c r="E170" s="26">
        <f t="shared" si="17"/>
        <v>0</v>
      </c>
      <c r="F170" s="403">
        <v>0</v>
      </c>
      <c r="G170" s="26">
        <f>(F170/Table223729[[#Totals],[Column6]])*100</f>
        <v>0</v>
      </c>
      <c r="H170" s="26" t="s">
        <v>305</v>
      </c>
      <c r="I170" s="71">
        <f t="shared" si="15"/>
        <v>-100</v>
      </c>
      <c r="K170" s="183"/>
    </row>
    <row r="171" spans="1:11" ht="14.5" x14ac:dyDescent="0.35">
      <c r="A171" s="369" t="s">
        <v>966</v>
      </c>
      <c r="B171" s="403">
        <v>0</v>
      </c>
      <c r="C171" s="26">
        <f t="shared" si="16"/>
        <v>0</v>
      </c>
      <c r="D171" s="403">
        <v>2.7138519999999999E-2</v>
      </c>
      <c r="E171" s="26">
        <f t="shared" si="17"/>
        <v>2.4009699675302997E-4</v>
      </c>
      <c r="F171" s="403">
        <v>0</v>
      </c>
      <c r="G171" s="26">
        <f>(F171/Table223729[[#Totals],[Column6]])*100</f>
        <v>0</v>
      </c>
      <c r="H171" s="26">
        <f t="shared" si="14"/>
        <v>-100</v>
      </c>
      <c r="I171" s="71" t="s">
        <v>305</v>
      </c>
      <c r="K171" s="183"/>
    </row>
    <row r="172" spans="1:11" ht="14.5" x14ac:dyDescent="0.35">
      <c r="A172" s="369" t="s">
        <v>967</v>
      </c>
      <c r="B172" s="403">
        <v>0</v>
      </c>
      <c r="C172" s="26">
        <f t="shared" si="16"/>
        <v>0</v>
      </c>
      <c r="D172" s="403">
        <v>1.0132E-2</v>
      </c>
      <c r="E172" s="26">
        <f t="shared" si="17"/>
        <v>8.9638741209973862E-5</v>
      </c>
      <c r="F172" s="403">
        <v>0</v>
      </c>
      <c r="G172" s="26">
        <f>(F172/Table223729[[#Totals],[Column6]])*100</f>
        <v>0</v>
      </c>
      <c r="H172" s="26">
        <f t="shared" si="14"/>
        <v>-100</v>
      </c>
      <c r="I172" s="71" t="s">
        <v>305</v>
      </c>
      <c r="K172" s="183"/>
    </row>
    <row r="173" spans="1:11" ht="14.5" x14ac:dyDescent="0.35">
      <c r="A173" s="369" t="s">
        <v>968</v>
      </c>
      <c r="B173" s="403">
        <v>8.2957700000000009E-3</v>
      </c>
      <c r="C173" s="26">
        <f t="shared" si="16"/>
        <v>6.9231768737210852E-5</v>
      </c>
      <c r="D173" s="403">
        <v>0</v>
      </c>
      <c r="E173" s="26">
        <f t="shared" si="17"/>
        <v>0</v>
      </c>
      <c r="F173" s="403">
        <v>0</v>
      </c>
      <c r="G173" s="26">
        <f>(F173/Table223729[[#Totals],[Column6]])*100</f>
        <v>0</v>
      </c>
      <c r="H173" s="26" t="s">
        <v>305</v>
      </c>
      <c r="I173" s="71">
        <f t="shared" si="15"/>
        <v>-100</v>
      </c>
      <c r="K173" s="183"/>
    </row>
    <row r="174" spans="1:11" ht="14.5" x14ac:dyDescent="0.35">
      <c r="A174" s="369" t="s">
        <v>582</v>
      </c>
      <c r="B174" s="403">
        <v>0</v>
      </c>
      <c r="C174" s="26">
        <f t="shared" si="16"/>
        <v>0</v>
      </c>
      <c r="D174" s="403">
        <v>3.6189400000000002E-3</v>
      </c>
      <c r="E174" s="26">
        <f t="shared" si="17"/>
        <v>3.2017096931940666E-5</v>
      </c>
      <c r="F174" s="403">
        <v>0</v>
      </c>
      <c r="G174" s="26">
        <f>(F174/Table223729[[#Totals],[Column6]])*100</f>
        <v>0</v>
      </c>
      <c r="H174" s="26">
        <f t="shared" si="14"/>
        <v>-100</v>
      </c>
      <c r="I174" s="71" t="s">
        <v>305</v>
      </c>
      <c r="K174" s="183"/>
    </row>
    <row r="175" spans="1:11" ht="14.5" x14ac:dyDescent="0.35">
      <c r="A175" s="369" t="s">
        <v>969</v>
      </c>
      <c r="B175" s="403">
        <v>0</v>
      </c>
      <c r="C175" s="26">
        <f t="shared" si="16"/>
        <v>0</v>
      </c>
      <c r="D175" s="403">
        <v>6.016900000000001E-4</v>
      </c>
      <c r="E175" s="26">
        <f t="shared" si="17"/>
        <v>5.3232070863234486E-6</v>
      </c>
      <c r="F175" s="403">
        <v>0</v>
      </c>
      <c r="G175" s="26">
        <f>(F175/Table223729[[#Totals],[Column6]])*100</f>
        <v>0</v>
      </c>
      <c r="H175" s="26">
        <f t="shared" si="14"/>
        <v>-100</v>
      </c>
      <c r="I175" s="71" t="s">
        <v>305</v>
      </c>
      <c r="K175" s="183"/>
    </row>
    <row r="176" spans="1:11" ht="14.5" x14ac:dyDescent="0.35">
      <c r="A176" s="369" t="s">
        <v>970</v>
      </c>
      <c r="B176" s="403">
        <v>0.12424001</v>
      </c>
      <c r="C176" s="26">
        <f t="shared" si="16"/>
        <v>1.0368363202244955E-3</v>
      </c>
      <c r="D176" s="403">
        <v>0</v>
      </c>
      <c r="E176" s="26">
        <f t="shared" si="17"/>
        <v>0</v>
      </c>
      <c r="F176" s="403">
        <v>0</v>
      </c>
      <c r="G176" s="26">
        <f>(F176/Table223729[[#Totals],[Column6]])*100</f>
        <v>0</v>
      </c>
      <c r="H176" s="26" t="s">
        <v>305</v>
      </c>
      <c r="I176" s="71">
        <f t="shared" si="15"/>
        <v>-100</v>
      </c>
      <c r="K176" s="183"/>
    </row>
    <row r="177" spans="1:11" ht="14.5" x14ac:dyDescent="0.35">
      <c r="A177" s="369" t="s">
        <v>433</v>
      </c>
      <c r="B177" s="403">
        <v>1.8420399999999999E-3</v>
      </c>
      <c r="C177" s="26">
        <f t="shared" si="16"/>
        <v>1.5372616078398012E-5</v>
      </c>
      <c r="D177" s="403">
        <v>6.5886470000000003E-2</v>
      </c>
      <c r="E177" s="26">
        <f t="shared" si="17"/>
        <v>5.8290369458830502E-4</v>
      </c>
      <c r="F177" s="403">
        <v>0</v>
      </c>
      <c r="G177" s="26">
        <f>(F177/Table223729[[#Totals],[Column6]])*100</f>
        <v>0</v>
      </c>
      <c r="H177" s="26">
        <f t="shared" si="14"/>
        <v>-100</v>
      </c>
      <c r="I177" s="71">
        <f t="shared" si="15"/>
        <v>-100</v>
      </c>
      <c r="K177" s="183"/>
    </row>
    <row r="178" spans="1:11" ht="14.5" x14ac:dyDescent="0.35">
      <c r="A178" s="369" t="s">
        <v>292</v>
      </c>
      <c r="B178" s="403">
        <v>0.14960994</v>
      </c>
      <c r="C178" s="26">
        <f t="shared" si="16"/>
        <v>1.2485592979154425E-3</v>
      </c>
      <c r="D178" s="403">
        <v>0.10603026</v>
      </c>
      <c r="E178" s="26">
        <f t="shared" si="17"/>
        <v>9.3805951801877651E-4</v>
      </c>
      <c r="F178" s="403">
        <v>0</v>
      </c>
      <c r="G178" s="26">
        <f>(F178/Table223729[[#Totals],[Column6]])*100</f>
        <v>0</v>
      </c>
      <c r="H178" s="26">
        <f t="shared" si="14"/>
        <v>-100</v>
      </c>
      <c r="I178" s="71">
        <f t="shared" si="15"/>
        <v>-100</v>
      </c>
      <c r="K178" s="183"/>
    </row>
    <row r="179" spans="1:11" ht="14.5" x14ac:dyDescent="0.35">
      <c r="A179" s="369" t="s">
        <v>497</v>
      </c>
      <c r="B179" s="403">
        <v>4.6090000000000002E-3</v>
      </c>
      <c r="C179" s="26">
        <f t="shared" si="16"/>
        <v>3.8464087373421008E-5</v>
      </c>
      <c r="D179" s="403">
        <v>0</v>
      </c>
      <c r="E179" s="26">
        <f t="shared" si="17"/>
        <v>0</v>
      </c>
      <c r="F179" s="403">
        <v>0</v>
      </c>
      <c r="G179" s="26">
        <f>(F179/Table223729[[#Totals],[Column6]])*100</f>
        <v>0</v>
      </c>
      <c r="H179" s="26" t="s">
        <v>305</v>
      </c>
      <c r="I179" s="71">
        <f t="shared" si="15"/>
        <v>-100</v>
      </c>
      <c r="K179" s="183"/>
    </row>
    <row r="180" spans="1:11" ht="14.5" x14ac:dyDescent="0.35">
      <c r="A180" s="369" t="s">
        <v>457</v>
      </c>
      <c r="B180" s="403">
        <v>3.6586399999999998E-2</v>
      </c>
      <c r="C180" s="26">
        <f t="shared" si="16"/>
        <v>3.0532924414817321E-4</v>
      </c>
      <c r="D180" s="403">
        <v>0</v>
      </c>
      <c r="E180" s="26">
        <f t="shared" si="17"/>
        <v>0</v>
      </c>
      <c r="F180" s="403">
        <v>0</v>
      </c>
      <c r="G180" s="26">
        <f>(F180/Table223729[[#Totals],[Column6]])*100</f>
        <v>0</v>
      </c>
      <c r="H180" s="26" t="s">
        <v>305</v>
      </c>
      <c r="I180" s="71">
        <f t="shared" si="15"/>
        <v>-100</v>
      </c>
      <c r="K180" s="183"/>
    </row>
    <row r="181" spans="1:11" ht="14.5" x14ac:dyDescent="0.35">
      <c r="A181" s="369" t="s">
        <v>295</v>
      </c>
      <c r="B181" s="403">
        <v>2.3877810000000003E-2</v>
      </c>
      <c r="C181" s="26">
        <f t="shared" si="16"/>
        <v>1.9927059451636928E-4</v>
      </c>
      <c r="D181" s="403">
        <v>0</v>
      </c>
      <c r="E181" s="26">
        <f t="shared" si="17"/>
        <v>0</v>
      </c>
      <c r="F181" s="403">
        <v>0</v>
      </c>
      <c r="G181" s="26">
        <f>(F181/Table223729[[#Totals],[Column6]])*100</f>
        <v>0</v>
      </c>
      <c r="H181" s="26" t="s">
        <v>305</v>
      </c>
      <c r="I181" s="71">
        <f t="shared" si="15"/>
        <v>-100</v>
      </c>
      <c r="K181" s="183"/>
    </row>
    <row r="182" spans="1:11" ht="14.5" x14ac:dyDescent="0.35">
      <c r="A182" s="369" t="s">
        <v>971</v>
      </c>
      <c r="B182" s="403">
        <v>0</v>
      </c>
      <c r="C182" s="26">
        <f t="shared" si="16"/>
        <v>0</v>
      </c>
      <c r="D182" s="403">
        <v>9.6477999999999993E-4</v>
      </c>
      <c r="E182" s="26">
        <f t="shared" si="17"/>
        <v>8.5354979021475109E-6</v>
      </c>
      <c r="F182" s="403">
        <v>0</v>
      </c>
      <c r="G182" s="26">
        <f>(F182/Table223729[[#Totals],[Column6]])*100</f>
        <v>0</v>
      </c>
      <c r="H182" s="26">
        <f t="shared" si="14"/>
        <v>-100</v>
      </c>
      <c r="I182" s="71" t="s">
        <v>305</v>
      </c>
    </row>
    <row r="183" spans="1:11" ht="14.5" x14ac:dyDescent="0.35">
      <c r="A183" s="369" t="s">
        <v>972</v>
      </c>
      <c r="B183" s="403">
        <v>3.9160000000000003E-4</v>
      </c>
      <c r="C183" s="26">
        <f t="shared" si="16"/>
        <v>3.2680704307727636E-6</v>
      </c>
      <c r="D183" s="403">
        <v>0</v>
      </c>
      <c r="E183" s="26">
        <f t="shared" si="17"/>
        <v>0</v>
      </c>
      <c r="F183" s="403">
        <v>0</v>
      </c>
      <c r="G183" s="26">
        <f>(F183/Table223729[[#Totals],[Column6]])*100</f>
        <v>0</v>
      </c>
      <c r="H183" s="26" t="s">
        <v>305</v>
      </c>
      <c r="I183" s="71">
        <f t="shared" si="15"/>
        <v>-100</v>
      </c>
    </row>
    <row r="184" spans="1:11" ht="14.5" x14ac:dyDescent="0.35">
      <c r="A184" s="369" t="s">
        <v>629</v>
      </c>
      <c r="B184" s="403">
        <v>1.8622599999999999E-3</v>
      </c>
      <c r="C184" s="26">
        <f t="shared" si="16"/>
        <v>1.5541360675206555E-5</v>
      </c>
      <c r="D184" s="403">
        <v>0</v>
      </c>
      <c r="E184" s="26">
        <f t="shared" si="17"/>
        <v>0</v>
      </c>
      <c r="F184" s="403">
        <v>0</v>
      </c>
      <c r="G184" s="26">
        <f>(F184/Table223729[[#Totals],[Column6]])*100</f>
        <v>0</v>
      </c>
      <c r="H184" s="26" t="s">
        <v>305</v>
      </c>
      <c r="I184" s="71">
        <f t="shared" si="15"/>
        <v>-100</v>
      </c>
    </row>
    <row r="185" spans="1:11" ht="14.5" x14ac:dyDescent="0.35">
      <c r="A185" s="369" t="s">
        <v>973</v>
      </c>
      <c r="B185" s="403">
        <v>1.58949E-3</v>
      </c>
      <c r="C185" s="26">
        <f t="shared" si="16"/>
        <v>1.3264977704313076E-5</v>
      </c>
      <c r="D185" s="403">
        <v>0</v>
      </c>
      <c r="E185" s="26">
        <f t="shared" si="17"/>
        <v>0</v>
      </c>
      <c r="F185" s="403">
        <v>0</v>
      </c>
      <c r="G185" s="26">
        <f>(F185/Table223729[[#Totals],[Column6]])*100</f>
        <v>0</v>
      </c>
      <c r="H185" s="26" t="s">
        <v>305</v>
      </c>
      <c r="I185" s="71">
        <f t="shared" si="15"/>
        <v>-100</v>
      </c>
    </row>
    <row r="186" spans="1:11" ht="14.5" x14ac:dyDescent="0.35">
      <c r="A186" s="369" t="s">
        <v>302</v>
      </c>
      <c r="B186" s="403">
        <v>0</v>
      </c>
      <c r="C186" s="26">
        <f t="shared" si="16"/>
        <v>0</v>
      </c>
      <c r="D186" s="403">
        <v>1.1884300000000001E-3</v>
      </c>
      <c r="E186" s="26">
        <f t="shared" si="17"/>
        <v>1.0514150139771936E-5</v>
      </c>
      <c r="F186" s="403">
        <v>0</v>
      </c>
      <c r="G186" s="26">
        <f>(F186/Table223729[[#Totals],[Column6]])*100</f>
        <v>0</v>
      </c>
      <c r="H186" s="26">
        <f t="shared" si="14"/>
        <v>-100</v>
      </c>
      <c r="I186" s="71" t="s">
        <v>305</v>
      </c>
    </row>
    <row r="187" spans="1:11" ht="14.5" x14ac:dyDescent="0.35">
      <c r="A187" s="369" t="s">
        <v>598</v>
      </c>
      <c r="B187" s="403">
        <v>0</v>
      </c>
      <c r="C187" s="26">
        <f t="shared" si="16"/>
        <v>0</v>
      </c>
      <c r="D187" s="403">
        <v>179.16916537999998</v>
      </c>
      <c r="E187" s="26">
        <f t="shared" si="17"/>
        <v>1.5851261792641953</v>
      </c>
      <c r="F187" s="403">
        <v>0</v>
      </c>
      <c r="G187" s="26">
        <f>(F187/Table223729[[#Totals],[Column6]])*100</f>
        <v>0</v>
      </c>
      <c r="H187" s="26">
        <f t="shared" si="14"/>
        <v>-100</v>
      </c>
      <c r="I187" s="71" t="s">
        <v>305</v>
      </c>
    </row>
    <row r="188" spans="1:11" ht="14.5" x14ac:dyDescent="0.35">
      <c r="A188" s="369" t="s">
        <v>440</v>
      </c>
      <c r="B188" s="403">
        <v>3.0177800000000003E-3</v>
      </c>
      <c r="C188" s="26">
        <f t="shared" si="16"/>
        <v>2.5184672075018974E-5</v>
      </c>
      <c r="D188" s="403">
        <v>8.6935499999999999E-2</v>
      </c>
      <c r="E188" s="26">
        <f t="shared" si="17"/>
        <v>7.6912641003352576E-4</v>
      </c>
      <c r="F188" s="403">
        <v>0</v>
      </c>
      <c r="G188" s="26">
        <f>(F188/Table223729[[#Totals],[Column6]])*100</f>
        <v>0</v>
      </c>
      <c r="H188" s="26">
        <f t="shared" si="14"/>
        <v>-100</v>
      </c>
      <c r="I188" s="71">
        <f t="shared" si="15"/>
        <v>-100</v>
      </c>
    </row>
    <row r="189" spans="1:11" ht="14.5" x14ac:dyDescent="0.35">
      <c r="A189" s="370" t="s">
        <v>524</v>
      </c>
      <c r="B189" s="412">
        <v>0</v>
      </c>
      <c r="C189" s="26">
        <f t="shared" si="16"/>
        <v>0</v>
      </c>
      <c r="D189" s="412">
        <v>4.9379000000000003E-4</v>
      </c>
      <c r="E189" s="26">
        <f t="shared" si="17"/>
        <v>4.3686058055737265E-6</v>
      </c>
      <c r="F189" s="412">
        <v>0</v>
      </c>
      <c r="G189" s="26">
        <f>(F189/Table223729[[#Totals],[Column6]])*100</f>
        <v>0</v>
      </c>
      <c r="H189" s="26">
        <f t="shared" si="14"/>
        <v>-100</v>
      </c>
      <c r="I189" s="71" t="s">
        <v>305</v>
      </c>
    </row>
    <row r="190" spans="1:11" x14ac:dyDescent="0.25">
      <c r="A190" s="6" t="s">
        <v>262</v>
      </c>
      <c r="B190" s="281">
        <f>SUM(Table223729[Column2])</f>
        <v>11982.605892229893</v>
      </c>
      <c r="C190" s="280">
        <f>SUBTOTAL(109,Table223729[Column3])</f>
        <v>99.999999999999915</v>
      </c>
      <c r="D190" s="280">
        <f>SUM(Table223729[Column4])</f>
        <v>11303.148463750002</v>
      </c>
      <c r="E190" s="280">
        <f>SUBTOTAL(109,Table223729[Column5])</f>
        <v>100.00000000000007</v>
      </c>
      <c r="F190" s="280">
        <f>SUM(Table223729[Column6])</f>
        <v>12621.742104099952</v>
      </c>
      <c r="G190" s="280">
        <f>SUBTOTAL(109,Table223729[Column7])</f>
        <v>100.0000000000002</v>
      </c>
      <c r="H190" s="37">
        <f>((F190/D190)-1)*100</f>
        <v>11.665719906084338</v>
      </c>
      <c r="I190" s="38">
        <f>((F190/B190)-1)*100</f>
        <v>5.3338665864368195</v>
      </c>
    </row>
  </sheetData>
  <sortState xmlns:xlrd2="http://schemas.microsoft.com/office/spreadsheetml/2017/richdata2" ref="K4:K181">
    <sortCondition descending="1" ref="K4:K181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2786AAE-7E38-43AD-9B41-E266F45E15F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P266"/>
  <sheetViews>
    <sheetView zoomScaleNormal="100" workbookViewId="0">
      <selection activeCell="N1" sqref="N1:O1"/>
    </sheetView>
  </sheetViews>
  <sheetFormatPr defaultColWidth="9.1796875" defaultRowHeight="12.5" x14ac:dyDescent="0.25"/>
  <cols>
    <col min="1" max="1" width="38.1796875" style="1" customWidth="1"/>
    <col min="2" max="2" width="13.453125" style="1" bestFit="1" customWidth="1"/>
    <col min="3" max="3" width="12.453125" style="33" customWidth="1"/>
    <col min="4" max="4" width="13.453125" style="1" bestFit="1" customWidth="1"/>
    <col min="5" max="5" width="12.453125" style="33" customWidth="1"/>
    <col min="6" max="6" width="14.81640625" style="16" customWidth="1"/>
    <col min="7" max="7" width="14.453125" style="16" customWidth="1"/>
    <col min="8" max="8" width="17.453125" style="1" customWidth="1"/>
    <col min="9" max="9" width="16.1796875" style="33" bestFit="1" customWidth="1"/>
    <col min="10" max="11" width="13.54296875" style="33" customWidth="1"/>
    <col min="12" max="12" width="14.81640625" style="33" bestFit="1" customWidth="1"/>
    <col min="13" max="13" width="14.81640625" style="430" customWidth="1"/>
    <col min="14" max="16384" width="9.1796875" style="1"/>
  </cols>
  <sheetData>
    <row r="1" spans="1:16" ht="13" x14ac:dyDescent="0.3">
      <c r="A1" s="3" t="s">
        <v>513</v>
      </c>
      <c r="F1" s="32"/>
      <c r="G1" s="2"/>
      <c r="N1" s="600" t="s">
        <v>304</v>
      </c>
      <c r="O1" s="600"/>
    </row>
    <row r="2" spans="1:16" ht="18.649999999999999" customHeight="1" x14ac:dyDescent="0.25">
      <c r="A2" s="594" t="s">
        <v>458</v>
      </c>
      <c r="B2" s="597">
        <v>45474</v>
      </c>
      <c r="C2" s="597"/>
      <c r="D2" s="598">
        <v>45832</v>
      </c>
      <c r="E2" s="599"/>
      <c r="F2" s="598">
        <v>45839</v>
      </c>
      <c r="G2" s="601"/>
      <c r="H2" s="601"/>
      <c r="I2" s="601"/>
      <c r="J2" s="599"/>
      <c r="K2" s="602" t="s">
        <v>288</v>
      </c>
      <c r="L2" s="602" t="s">
        <v>523</v>
      </c>
      <c r="M2" s="431"/>
    </row>
    <row r="3" spans="1:16" s="27" customFormat="1" ht="27.65" customHeight="1" x14ac:dyDescent="0.25">
      <c r="A3" s="595"/>
      <c r="B3" s="271" t="s">
        <v>289</v>
      </c>
      <c r="C3" s="272" t="s">
        <v>290</v>
      </c>
      <c r="D3" s="271" t="s">
        <v>289</v>
      </c>
      <c r="E3" s="272" t="s">
        <v>290</v>
      </c>
      <c r="F3" s="271" t="s">
        <v>483</v>
      </c>
      <c r="G3" s="271" t="s">
        <v>482</v>
      </c>
      <c r="H3" s="271" t="s">
        <v>519</v>
      </c>
      <c r="I3" s="272" t="s">
        <v>520</v>
      </c>
      <c r="J3" s="273" t="s">
        <v>481</v>
      </c>
      <c r="K3" s="603"/>
      <c r="L3" s="603"/>
      <c r="M3" s="431"/>
    </row>
    <row r="4" spans="1:16" ht="14.5" x14ac:dyDescent="0.35">
      <c r="A4" s="385" t="s">
        <v>70</v>
      </c>
      <c r="B4" s="376">
        <v>2501.8551444899999</v>
      </c>
      <c r="C4" s="433">
        <f t="shared" ref="C4:C67" si="0">(B4/$B$264)*100</f>
        <v>25.072058510072793</v>
      </c>
      <c r="D4" s="376">
        <v>3102.8361583699998</v>
      </c>
      <c r="E4" s="433">
        <f t="shared" ref="E4:E67" si="1">(D4/$D$264)*100</f>
        <v>25.517897973022976</v>
      </c>
      <c r="F4" s="376">
        <v>3264.4462500599998</v>
      </c>
      <c r="G4" s="376">
        <v>0</v>
      </c>
      <c r="H4" s="433">
        <f t="shared" ref="H4:H67" si="2">F4+G4</f>
        <v>3264.4462500599998</v>
      </c>
      <c r="I4" s="434">
        <f t="shared" ref="I4:I67" si="3">(F4/$H$264)*100</f>
        <v>25.983884829693192</v>
      </c>
      <c r="J4" s="434">
        <f t="shared" ref="J4:J67" si="4">(G4/$H$264)*100</f>
        <v>0</v>
      </c>
      <c r="K4" s="433">
        <f t="shared" ref="K4:K10" si="5">((H4/D4)-1)*100</f>
        <v>5.208463593994539</v>
      </c>
      <c r="L4" s="433" t="s">
        <v>305</v>
      </c>
      <c r="M4" s="374"/>
      <c r="O4" s="44"/>
    </row>
    <row r="5" spans="1:16" ht="14.5" x14ac:dyDescent="0.35">
      <c r="A5" s="383" t="s">
        <v>151</v>
      </c>
      <c r="B5" s="378">
        <v>503.2786413</v>
      </c>
      <c r="C5" s="198">
        <f t="shared" si="0"/>
        <v>5.0435500110122282</v>
      </c>
      <c r="D5" s="378">
        <v>976.44532973000003</v>
      </c>
      <c r="E5" s="198">
        <f t="shared" si="1"/>
        <v>8.0303409617910262</v>
      </c>
      <c r="F5" s="378">
        <v>1095.4704835499999</v>
      </c>
      <c r="G5" s="378">
        <v>664.33994978999999</v>
      </c>
      <c r="H5" s="198">
        <f t="shared" si="2"/>
        <v>1759.8104333399999</v>
      </c>
      <c r="I5" s="91">
        <f t="shared" si="3"/>
        <v>8.7195734585516114</v>
      </c>
      <c r="J5" s="91">
        <f t="shared" si="4"/>
        <v>5.2879206520218389</v>
      </c>
      <c r="K5" s="198">
        <f t="shared" si="5"/>
        <v>80.226212339671974</v>
      </c>
      <c r="L5" s="198">
        <f>((H5/B5)-1)*100</f>
        <v>249.66920686208744</v>
      </c>
      <c r="M5" s="374"/>
    </row>
    <row r="6" spans="1:16" ht="14.5" x14ac:dyDescent="0.35">
      <c r="A6" s="383" t="s">
        <v>260</v>
      </c>
      <c r="B6" s="378">
        <v>1258.4489638299999</v>
      </c>
      <c r="C6" s="198">
        <f t="shared" si="0"/>
        <v>12.611404030555114</v>
      </c>
      <c r="D6" s="378">
        <v>1828.038483</v>
      </c>
      <c r="E6" s="198">
        <f t="shared" si="1"/>
        <v>15.033890646826464</v>
      </c>
      <c r="F6" s="378">
        <v>1500.7072309300002</v>
      </c>
      <c r="G6" s="378">
        <v>0</v>
      </c>
      <c r="H6" s="198">
        <f t="shared" si="2"/>
        <v>1500.7072309300002</v>
      </c>
      <c r="I6" s="91">
        <f t="shared" si="3"/>
        <v>11.945120508832458</v>
      </c>
      <c r="J6" s="91">
        <f t="shared" si="4"/>
        <v>0</v>
      </c>
      <c r="K6" s="198">
        <f t="shared" si="5"/>
        <v>-17.90614667656315</v>
      </c>
      <c r="L6" s="198">
        <f>((H6/B6)-1)*100</f>
        <v>19.250543650392025</v>
      </c>
      <c r="M6" s="374"/>
      <c r="P6" s="33"/>
    </row>
    <row r="7" spans="1:16" ht="14.5" x14ac:dyDescent="0.35">
      <c r="A7" s="383" t="s">
        <v>9</v>
      </c>
      <c r="B7" s="378">
        <v>1192.0029769300002</v>
      </c>
      <c r="C7" s="198">
        <f t="shared" si="0"/>
        <v>11.945523084176054</v>
      </c>
      <c r="D7" s="378">
        <v>1431.8230934999999</v>
      </c>
      <c r="E7" s="198">
        <f t="shared" si="1"/>
        <v>11.77539314049538</v>
      </c>
      <c r="F7" s="378">
        <v>1490.4038192200001</v>
      </c>
      <c r="G7" s="378">
        <v>0.27099662000000002</v>
      </c>
      <c r="H7" s="198">
        <f t="shared" si="2"/>
        <v>1490.6748158400001</v>
      </c>
      <c r="I7" s="91">
        <f t="shared" si="3"/>
        <v>11.863108846603179</v>
      </c>
      <c r="J7" s="91">
        <f t="shared" si="4"/>
        <v>2.157041171435036E-3</v>
      </c>
      <c r="K7" s="198">
        <f t="shared" si="5"/>
        <v>4.1102649207969355</v>
      </c>
      <c r="L7" s="198">
        <f>((H7/B7)-1)*100</f>
        <v>25.056299748447628</v>
      </c>
      <c r="M7" s="374"/>
    </row>
    <row r="8" spans="1:16" ht="14.5" x14ac:dyDescent="0.35">
      <c r="A8" s="383" t="s">
        <v>577</v>
      </c>
      <c r="B8" s="378">
        <v>435.05503048000003</v>
      </c>
      <c r="C8" s="198">
        <f t="shared" si="0"/>
        <v>4.359854807469115</v>
      </c>
      <c r="D8" s="378">
        <v>694.26638410999999</v>
      </c>
      <c r="E8" s="198">
        <f t="shared" si="1"/>
        <v>5.7096855430244009</v>
      </c>
      <c r="F8" s="378">
        <v>36.876322999999999</v>
      </c>
      <c r="G8" s="378">
        <v>998.58684873000004</v>
      </c>
      <c r="H8" s="198">
        <f t="shared" si="2"/>
        <v>1035.4631717300001</v>
      </c>
      <c r="I8" s="91">
        <f t="shared" si="3"/>
        <v>0.29352302239834854</v>
      </c>
      <c r="J8" s="91">
        <f t="shared" si="4"/>
        <v>7.9484125889252049</v>
      </c>
      <c r="K8" s="198">
        <f t="shared" si="5"/>
        <v>49.144938517711779</v>
      </c>
      <c r="L8" s="198">
        <f>((H8/B8)-1)*100</f>
        <v>138.00740117579252</v>
      </c>
      <c r="M8" s="374"/>
      <c r="N8" s="374"/>
      <c r="O8" s="596"/>
      <c r="P8" s="596"/>
    </row>
    <row r="9" spans="1:16" ht="14.5" x14ac:dyDescent="0.35">
      <c r="A9" s="383" t="s">
        <v>71</v>
      </c>
      <c r="B9" s="378">
        <v>67.839751829999997</v>
      </c>
      <c r="C9" s="198">
        <f t="shared" si="0"/>
        <v>0.67984840406789437</v>
      </c>
      <c r="D9" s="378">
        <v>602.0759168300001</v>
      </c>
      <c r="E9" s="198">
        <f t="shared" si="1"/>
        <v>4.9515059879130598</v>
      </c>
      <c r="F9" s="378">
        <v>59.894725840000007</v>
      </c>
      <c r="G9" s="378">
        <v>417.53919148</v>
      </c>
      <c r="H9" s="198">
        <f t="shared" si="2"/>
        <v>477.43391731999998</v>
      </c>
      <c r="I9" s="91">
        <f t="shared" si="3"/>
        <v>0.47674170101713415</v>
      </c>
      <c r="J9" s="91">
        <f t="shared" si="4"/>
        <v>3.32347033225011</v>
      </c>
      <c r="K9" s="198">
        <f t="shared" si="5"/>
        <v>-20.702040394881561</v>
      </c>
      <c r="L9" s="198" t="s">
        <v>305</v>
      </c>
      <c r="M9" s="374"/>
      <c r="N9" s="374"/>
    </row>
    <row r="10" spans="1:16" ht="14.5" x14ac:dyDescent="0.35">
      <c r="A10" s="383" t="s">
        <v>80</v>
      </c>
      <c r="B10" s="378">
        <v>493.87184272000002</v>
      </c>
      <c r="C10" s="198">
        <f t="shared" si="0"/>
        <v>4.9492808424276067</v>
      </c>
      <c r="D10" s="378">
        <v>335.17456573000004</v>
      </c>
      <c r="E10" s="198">
        <f t="shared" si="1"/>
        <v>2.756494360289881</v>
      </c>
      <c r="F10" s="378">
        <v>41.43894967</v>
      </c>
      <c r="G10" s="378">
        <v>323.01171089999997</v>
      </c>
      <c r="H10" s="198">
        <f t="shared" si="2"/>
        <v>364.45066056999997</v>
      </c>
      <c r="I10" s="91">
        <f t="shared" si="3"/>
        <v>0.32983998301976714</v>
      </c>
      <c r="J10" s="91">
        <f t="shared" si="4"/>
        <v>2.5710636511517047</v>
      </c>
      <c r="K10" s="198">
        <f t="shared" si="5"/>
        <v>8.7345812699831438</v>
      </c>
      <c r="L10" s="198">
        <f>((H10/B10)-1)*100</f>
        <v>-26.205418279611305</v>
      </c>
      <c r="M10" s="374"/>
      <c r="N10" s="374"/>
    </row>
    <row r="11" spans="1:16" ht="14.5" x14ac:dyDescent="0.35">
      <c r="A11" s="383" t="s">
        <v>1</v>
      </c>
      <c r="B11" s="378">
        <v>180.48917763</v>
      </c>
      <c r="C11" s="198">
        <f t="shared" si="0"/>
        <v>1.8087518903484499</v>
      </c>
      <c r="D11" s="378">
        <v>205.01543353</v>
      </c>
      <c r="E11" s="198">
        <f t="shared" si="1"/>
        <v>1.6860583829414597</v>
      </c>
      <c r="F11" s="378">
        <v>303.85527581999997</v>
      </c>
      <c r="G11" s="378">
        <v>0</v>
      </c>
      <c r="H11" s="198">
        <f t="shared" si="2"/>
        <v>303.85527581999997</v>
      </c>
      <c r="I11" s="91">
        <f t="shared" si="3"/>
        <v>2.4185849258986645</v>
      </c>
      <c r="J11" s="91">
        <f t="shared" si="4"/>
        <v>0</v>
      </c>
      <c r="K11" s="198" t="s">
        <v>305</v>
      </c>
      <c r="L11" s="198">
        <f>((H11/B11)-1)*100</f>
        <v>68.350966972046677</v>
      </c>
      <c r="M11" s="374"/>
      <c r="N11" s="374"/>
    </row>
    <row r="12" spans="1:16" ht="14.5" x14ac:dyDescent="0.35">
      <c r="A12" s="383" t="s">
        <v>11</v>
      </c>
      <c r="B12" s="378">
        <v>83.0242042</v>
      </c>
      <c r="C12" s="198">
        <f t="shared" si="0"/>
        <v>0.83201767697824103</v>
      </c>
      <c r="D12" s="378">
        <v>51.406357679999999</v>
      </c>
      <c r="E12" s="198">
        <f t="shared" si="1"/>
        <v>0.42276875848065376</v>
      </c>
      <c r="F12" s="378">
        <v>175.36064446</v>
      </c>
      <c r="G12" s="378">
        <v>0</v>
      </c>
      <c r="H12" s="198">
        <f t="shared" si="2"/>
        <v>175.36064446</v>
      </c>
      <c r="I12" s="91">
        <f t="shared" si="3"/>
        <v>1.3958112464635213</v>
      </c>
      <c r="J12" s="91">
        <f t="shared" si="4"/>
        <v>0</v>
      </c>
      <c r="K12" s="198" t="s">
        <v>305</v>
      </c>
      <c r="L12" s="198" t="s">
        <v>305</v>
      </c>
      <c r="M12" s="374"/>
      <c r="N12" s="374"/>
    </row>
    <row r="13" spans="1:16" ht="14.5" x14ac:dyDescent="0.35">
      <c r="A13" s="383" t="s">
        <v>47</v>
      </c>
      <c r="B13" s="378">
        <v>124.4676005</v>
      </c>
      <c r="C13" s="198">
        <f t="shared" si="0"/>
        <v>1.2473379880594599</v>
      </c>
      <c r="D13" s="378">
        <v>146.78030655000001</v>
      </c>
      <c r="E13" s="198">
        <f t="shared" si="1"/>
        <v>1.2071294441017335</v>
      </c>
      <c r="F13" s="378">
        <v>147.21427489999999</v>
      </c>
      <c r="G13" s="378">
        <v>0</v>
      </c>
      <c r="H13" s="198">
        <f t="shared" si="2"/>
        <v>147.21427489999999</v>
      </c>
      <c r="I13" s="91">
        <f t="shared" si="3"/>
        <v>1.1717756921922324</v>
      </c>
      <c r="J13" s="91">
        <f t="shared" si="4"/>
        <v>0</v>
      </c>
      <c r="K13" s="198">
        <f>((H13/D13)-1)*100</f>
        <v>0.29565843007157699</v>
      </c>
      <c r="L13" s="198">
        <f>((H13/B13)-1)*100</f>
        <v>18.275177081123207</v>
      </c>
      <c r="M13" s="374"/>
      <c r="N13" s="374"/>
    </row>
    <row r="14" spans="1:16" ht="14.5" x14ac:dyDescent="0.35">
      <c r="A14" s="383" t="s">
        <v>129</v>
      </c>
      <c r="B14" s="378">
        <v>29.815799730000002</v>
      </c>
      <c r="C14" s="198">
        <f t="shared" si="0"/>
        <v>0.29879566648834038</v>
      </c>
      <c r="D14" s="378">
        <v>138.63046183</v>
      </c>
      <c r="E14" s="198">
        <f t="shared" si="1"/>
        <v>1.1401046656583269</v>
      </c>
      <c r="F14" s="378">
        <v>4.489899E-2</v>
      </c>
      <c r="G14" s="378">
        <v>133.09337371999999</v>
      </c>
      <c r="H14" s="198">
        <f t="shared" si="2"/>
        <v>133.13827271</v>
      </c>
      <c r="I14" s="91">
        <f t="shared" si="3"/>
        <v>3.5738073037903554E-4</v>
      </c>
      <c r="J14" s="91">
        <f t="shared" si="4"/>
        <v>1.0593781086982921</v>
      </c>
      <c r="K14" s="198">
        <f>((H14/D14)-1)*100</f>
        <v>-3.9617476905869142</v>
      </c>
      <c r="L14" s="198">
        <f>((H14/B14)-1)*100</f>
        <v>346.53597728602659</v>
      </c>
      <c r="M14" s="374"/>
      <c r="N14" s="374"/>
    </row>
    <row r="15" spans="1:16" ht="14.5" x14ac:dyDescent="0.35">
      <c r="A15" s="383" t="s">
        <v>0</v>
      </c>
      <c r="B15" s="378">
        <v>221.13476399999999</v>
      </c>
      <c r="C15" s="198">
        <f t="shared" si="0"/>
        <v>2.2160770394040288</v>
      </c>
      <c r="D15" s="378">
        <v>121.02669729</v>
      </c>
      <c r="E15" s="198">
        <f t="shared" si="1"/>
        <v>0.99533032226894802</v>
      </c>
      <c r="F15" s="378">
        <v>129.64095442999999</v>
      </c>
      <c r="G15" s="378">
        <v>0.152</v>
      </c>
      <c r="H15" s="198">
        <f t="shared" si="2"/>
        <v>129.79295442999998</v>
      </c>
      <c r="I15" s="91">
        <f t="shared" si="3"/>
        <v>1.0318980222323189</v>
      </c>
      <c r="J15" s="91">
        <f t="shared" si="4"/>
        <v>1.2098684406400546E-3</v>
      </c>
      <c r="K15" s="198">
        <f>((H15/D15)-1)*100</f>
        <v>7.2432424715305421</v>
      </c>
      <c r="L15" s="198">
        <f>((H15/B15)-1)*100</f>
        <v>-41.30594752166602</v>
      </c>
      <c r="M15" s="374"/>
      <c r="N15" s="374"/>
    </row>
    <row r="16" spans="1:16" ht="14.5" x14ac:dyDescent="0.35">
      <c r="A16" s="383" t="s">
        <v>61</v>
      </c>
      <c r="B16" s="378">
        <v>68.747965360000109</v>
      </c>
      <c r="C16" s="198">
        <f t="shared" si="0"/>
        <v>0.68894996329043856</v>
      </c>
      <c r="D16" s="378">
        <v>98.60561082999989</v>
      </c>
      <c r="E16" s="198">
        <f t="shared" si="1"/>
        <v>0.81093805418632725</v>
      </c>
      <c r="F16" s="378">
        <v>115.78512273</v>
      </c>
      <c r="G16" s="378">
        <v>1.31163E-3</v>
      </c>
      <c r="H16" s="198">
        <f t="shared" si="2"/>
        <v>115.78643436</v>
      </c>
      <c r="I16" s="91">
        <f t="shared" si="3"/>
        <v>0.92161030188593707</v>
      </c>
      <c r="J16" s="91">
        <f t="shared" si="4"/>
        <v>1.0440129886820493E-5</v>
      </c>
      <c r="K16" s="198">
        <f>((H16/D16)-1)*100</f>
        <v>17.423778814798439</v>
      </c>
      <c r="L16" s="198">
        <f>((H16/B16)-1)*100</f>
        <v>68.421616194285903</v>
      </c>
      <c r="M16" s="374"/>
      <c r="N16" s="374"/>
    </row>
    <row r="17" spans="1:14" ht="14.5" x14ac:dyDescent="0.35">
      <c r="A17" s="383" t="s">
        <v>64</v>
      </c>
      <c r="B17" s="378">
        <v>117.42114881000001</v>
      </c>
      <c r="C17" s="198">
        <f t="shared" si="0"/>
        <v>1.1767227690092399</v>
      </c>
      <c r="D17" s="378">
        <v>64.159458139999998</v>
      </c>
      <c r="E17" s="198">
        <f t="shared" si="1"/>
        <v>0.52765096938957601</v>
      </c>
      <c r="F17" s="378">
        <v>71.01246540999999</v>
      </c>
      <c r="G17" s="378">
        <v>26.150737620000001</v>
      </c>
      <c r="H17" s="198">
        <f t="shared" si="2"/>
        <v>97.163203029999991</v>
      </c>
      <c r="I17" s="91">
        <f t="shared" si="3"/>
        <v>0.56523513678685855</v>
      </c>
      <c r="J17" s="91">
        <f t="shared" si="4"/>
        <v>0.20815100095984612</v>
      </c>
      <c r="K17" s="198" t="s">
        <v>305</v>
      </c>
      <c r="L17" s="198" t="s">
        <v>305</v>
      </c>
      <c r="M17" s="374"/>
      <c r="N17" s="374"/>
    </row>
    <row r="18" spans="1:14" ht="14.5" x14ac:dyDescent="0.35">
      <c r="A18" s="383" t="s">
        <v>123</v>
      </c>
      <c r="B18" s="378">
        <v>29.57180353</v>
      </c>
      <c r="C18" s="198">
        <f t="shared" si="0"/>
        <v>0.2963504861524171</v>
      </c>
      <c r="D18" s="378">
        <v>126.00860105</v>
      </c>
      <c r="E18" s="198">
        <f t="shared" si="1"/>
        <v>1.0363017772122483</v>
      </c>
      <c r="F18" s="378">
        <v>0.20001839999999999</v>
      </c>
      <c r="G18" s="378">
        <v>94.984108599999999</v>
      </c>
      <c r="H18" s="198">
        <f t="shared" si="2"/>
        <v>95.184127000000004</v>
      </c>
      <c r="I18" s="91">
        <f t="shared" si="3"/>
        <v>1.5920786164955176E-3</v>
      </c>
      <c r="J18" s="91">
        <f t="shared" si="4"/>
        <v>0.75604128524649739</v>
      </c>
      <c r="K18" s="198" t="s">
        <v>305</v>
      </c>
      <c r="L18" s="198" t="s">
        <v>305</v>
      </c>
      <c r="M18" s="374"/>
      <c r="N18" s="374"/>
    </row>
    <row r="19" spans="1:14" ht="14.5" x14ac:dyDescent="0.35">
      <c r="A19" s="383" t="s">
        <v>160</v>
      </c>
      <c r="B19" s="378">
        <v>13.50624867</v>
      </c>
      <c r="C19" s="198">
        <f t="shared" si="0"/>
        <v>0.13535134424213918</v>
      </c>
      <c r="D19" s="378">
        <v>9.6790705600000013</v>
      </c>
      <c r="E19" s="198">
        <f t="shared" si="1"/>
        <v>7.9601217214614509E-2</v>
      </c>
      <c r="F19" s="378">
        <v>81.723950709999997</v>
      </c>
      <c r="G19" s="378">
        <v>1.2170766599999998</v>
      </c>
      <c r="H19" s="198">
        <f t="shared" si="2"/>
        <v>82.94102737</v>
      </c>
      <c r="I19" s="91">
        <f t="shared" si="3"/>
        <v>0.65049492637139716</v>
      </c>
      <c r="J19" s="91">
        <f t="shared" si="4"/>
        <v>9.6875173735105624E-3</v>
      </c>
      <c r="K19" s="198" t="s">
        <v>305</v>
      </c>
      <c r="L19" s="198" t="s">
        <v>305</v>
      </c>
      <c r="M19" s="374"/>
      <c r="N19" s="374"/>
    </row>
    <row r="20" spans="1:14" ht="14.5" x14ac:dyDescent="0.35">
      <c r="A20" s="383" t="s">
        <v>62</v>
      </c>
      <c r="B20" s="378">
        <v>52.147658240000005</v>
      </c>
      <c r="C20" s="198">
        <f t="shared" si="0"/>
        <v>0.52259186205725816</v>
      </c>
      <c r="D20" s="378">
        <v>169.81188968999999</v>
      </c>
      <c r="E20" s="198">
        <f t="shared" si="1"/>
        <v>1.3965424709991829</v>
      </c>
      <c r="F20" s="378">
        <v>0</v>
      </c>
      <c r="G20" s="378">
        <v>80.747456759999906</v>
      </c>
      <c r="H20" s="198">
        <f t="shared" si="2"/>
        <v>80.747456759999906</v>
      </c>
      <c r="I20" s="91">
        <f t="shared" si="3"/>
        <v>0</v>
      </c>
      <c r="J20" s="91">
        <f t="shared" si="4"/>
        <v>0.64272236576231134</v>
      </c>
      <c r="K20" s="198" t="s">
        <v>305</v>
      </c>
      <c r="L20" s="198" t="s">
        <v>305</v>
      </c>
      <c r="M20" s="374"/>
      <c r="N20" s="374"/>
    </row>
    <row r="21" spans="1:14" ht="14.5" x14ac:dyDescent="0.35">
      <c r="A21" s="383" t="s">
        <v>68</v>
      </c>
      <c r="B21" s="378">
        <v>517.25086216</v>
      </c>
      <c r="C21" s="198">
        <f t="shared" si="0"/>
        <v>5.1835710428809572</v>
      </c>
      <c r="D21" s="378">
        <v>474.40944895999996</v>
      </c>
      <c r="E21" s="198">
        <f t="shared" si="1"/>
        <v>3.9015698213207912</v>
      </c>
      <c r="F21" s="378">
        <v>1.4999999999999999E-4</v>
      </c>
      <c r="G21" s="378">
        <v>80.262467959999995</v>
      </c>
      <c r="H21" s="198">
        <f t="shared" si="2"/>
        <v>80.26261796</v>
      </c>
      <c r="I21" s="91">
        <f t="shared" si="3"/>
        <v>1.1939491190526853E-6</v>
      </c>
      <c r="J21" s="91">
        <f t="shared" si="4"/>
        <v>0.63886201942557597</v>
      </c>
      <c r="K21" s="198" t="s">
        <v>305</v>
      </c>
      <c r="L21" s="198" t="s">
        <v>305</v>
      </c>
      <c r="M21" s="374"/>
      <c r="N21" s="374"/>
    </row>
    <row r="22" spans="1:14" ht="14.5" x14ac:dyDescent="0.35">
      <c r="A22" s="383" t="s">
        <v>197</v>
      </c>
      <c r="B22" s="378">
        <v>32.56009341</v>
      </c>
      <c r="C22" s="198">
        <f t="shared" si="0"/>
        <v>0.32629729537573499</v>
      </c>
      <c r="D22" s="378">
        <v>4.1157733900000002</v>
      </c>
      <c r="E22" s="198">
        <f t="shared" si="1"/>
        <v>3.3848350375443516E-2</v>
      </c>
      <c r="F22" s="378">
        <v>0</v>
      </c>
      <c r="G22" s="378">
        <v>75.257447220000003</v>
      </c>
      <c r="H22" s="198">
        <f t="shared" si="2"/>
        <v>75.257447220000003</v>
      </c>
      <c r="I22" s="91">
        <f t="shared" si="3"/>
        <v>0</v>
      </c>
      <c r="J22" s="91">
        <f t="shared" si="4"/>
        <v>0.59902375206981984</v>
      </c>
      <c r="K22" s="198" t="s">
        <v>305</v>
      </c>
      <c r="L22" s="198" t="s">
        <v>305</v>
      </c>
      <c r="M22" s="374"/>
      <c r="N22" s="374"/>
    </row>
    <row r="23" spans="1:14" ht="14.5" x14ac:dyDescent="0.35">
      <c r="A23" s="383" t="s">
        <v>108</v>
      </c>
      <c r="B23" s="378">
        <v>30.42741461</v>
      </c>
      <c r="C23" s="198">
        <f t="shared" si="0"/>
        <v>0.30492489586869165</v>
      </c>
      <c r="D23" s="378">
        <v>32.03045436</v>
      </c>
      <c r="E23" s="198">
        <f t="shared" si="1"/>
        <v>0.26342024672595793</v>
      </c>
      <c r="F23" s="378">
        <v>42.951611999999997</v>
      </c>
      <c r="G23" s="378">
        <v>29.92924652</v>
      </c>
      <c r="H23" s="198">
        <f t="shared" si="2"/>
        <v>72.880858520000004</v>
      </c>
      <c r="I23" s="91">
        <f t="shared" si="3"/>
        <v>0.34188026206195166</v>
      </c>
      <c r="J23" s="91">
        <f t="shared" si="4"/>
        <v>0.23822665010976435</v>
      </c>
      <c r="K23" s="198">
        <f>((H23/D23)-1)*100</f>
        <v>127.53613701782034</v>
      </c>
      <c r="L23" s="198">
        <f>((H23/B23)-1)*100</f>
        <v>139.52366461016257</v>
      </c>
      <c r="M23" s="374"/>
      <c r="N23" s="374"/>
    </row>
    <row r="24" spans="1:14" ht="14.5" x14ac:dyDescent="0.35">
      <c r="A24" s="383" t="s">
        <v>37</v>
      </c>
      <c r="B24" s="378">
        <v>188.16583571000001</v>
      </c>
      <c r="C24" s="198">
        <f t="shared" si="0"/>
        <v>1.8856826514948224</v>
      </c>
      <c r="D24" s="378">
        <v>95.373407379999989</v>
      </c>
      <c r="E24" s="198">
        <f t="shared" si="1"/>
        <v>0.78435623237705765</v>
      </c>
      <c r="F24" s="378">
        <v>26.81836689</v>
      </c>
      <c r="G24" s="378">
        <v>38.25738226</v>
      </c>
      <c r="H24" s="198">
        <f t="shared" si="2"/>
        <v>65.075749150000007</v>
      </c>
      <c r="I24" s="91">
        <f t="shared" si="3"/>
        <v>0.21346510348498141</v>
      </c>
      <c r="J24" s="91">
        <f t="shared" si="4"/>
        <v>0.30451578564392556</v>
      </c>
      <c r="K24" s="198" t="s">
        <v>305</v>
      </c>
      <c r="L24" s="198" t="s">
        <v>305</v>
      </c>
      <c r="M24" s="374"/>
      <c r="N24" s="374"/>
    </row>
    <row r="25" spans="1:14" ht="14.5" x14ac:dyDescent="0.35">
      <c r="A25" s="383" t="s">
        <v>2</v>
      </c>
      <c r="B25" s="378">
        <v>21.053100870000002</v>
      </c>
      <c r="C25" s="198">
        <f t="shared" si="0"/>
        <v>0.21098127043590484</v>
      </c>
      <c r="D25" s="378">
        <v>42.698431460000002</v>
      </c>
      <c r="E25" s="198">
        <f t="shared" si="1"/>
        <v>0.35115428659203712</v>
      </c>
      <c r="F25" s="378">
        <v>17.926234949999998</v>
      </c>
      <c r="G25" s="378">
        <v>42.93042432</v>
      </c>
      <c r="H25" s="198">
        <f t="shared" si="2"/>
        <v>60.856659269999994</v>
      </c>
      <c r="I25" s="91">
        <f t="shared" si="3"/>
        <v>0.14268674950989305</v>
      </c>
      <c r="J25" s="91">
        <f t="shared" si="4"/>
        <v>0.34171161531614658</v>
      </c>
      <c r="K25" s="198">
        <f t="shared" ref="K25:K28" si="6">((H25/D25)-1)*100</f>
        <v>42.526685850300304</v>
      </c>
      <c r="L25" s="198">
        <f>((H25/B25)-1)*100</f>
        <v>189.06268794217763</v>
      </c>
      <c r="M25" s="374"/>
      <c r="N25" s="374"/>
    </row>
    <row r="26" spans="1:14" ht="14.5" x14ac:dyDescent="0.35">
      <c r="A26" s="383" t="s">
        <v>145</v>
      </c>
      <c r="B26" s="378">
        <v>54.093201990000004</v>
      </c>
      <c r="C26" s="198">
        <f t="shared" si="0"/>
        <v>0.54208890881527494</v>
      </c>
      <c r="D26" s="378">
        <v>59.507621409999999</v>
      </c>
      <c r="E26" s="198">
        <f t="shared" si="1"/>
        <v>0.48939400414727985</v>
      </c>
      <c r="F26" s="378">
        <v>57.932439609999996</v>
      </c>
      <c r="G26" s="378">
        <v>9.0067500000000009E-3</v>
      </c>
      <c r="H26" s="198">
        <f t="shared" si="2"/>
        <v>57.941446359999993</v>
      </c>
      <c r="I26" s="91">
        <f t="shared" si="3"/>
        <v>0.461122568246216</v>
      </c>
      <c r="J26" s="91">
        <f t="shared" si="4"/>
        <v>7.1690674853518499E-5</v>
      </c>
      <c r="K26" s="198">
        <f t="shared" si="6"/>
        <v>-2.6318898535857449</v>
      </c>
      <c r="L26" s="198" t="s">
        <v>305</v>
      </c>
      <c r="M26" s="374"/>
      <c r="N26" s="374"/>
    </row>
    <row r="27" spans="1:14" ht="14.5" x14ac:dyDescent="0.35">
      <c r="A27" s="383" t="s">
        <v>157</v>
      </c>
      <c r="B27" s="378">
        <v>27.16079152</v>
      </c>
      <c r="C27" s="198">
        <f t="shared" si="0"/>
        <v>0.27218880184533839</v>
      </c>
      <c r="D27" s="378">
        <v>68.510643909999999</v>
      </c>
      <c r="E27" s="198">
        <f t="shared" si="1"/>
        <v>0.56343536433450858</v>
      </c>
      <c r="F27" s="378">
        <v>9.896835000000001E-2</v>
      </c>
      <c r="G27" s="378">
        <v>49.62991006</v>
      </c>
      <c r="H27" s="198">
        <f t="shared" si="2"/>
        <v>49.72887841</v>
      </c>
      <c r="I27" s="91">
        <f t="shared" si="3"/>
        <v>7.877544953106523E-4</v>
      </c>
      <c r="J27" s="91">
        <f t="shared" si="4"/>
        <v>0.39503724929867345</v>
      </c>
      <c r="K27" s="198">
        <f t="shared" si="6"/>
        <v>-27.414375968605608</v>
      </c>
      <c r="L27" s="198">
        <f>((H27/B27)-1)*100</f>
        <v>83.090681924279949</v>
      </c>
      <c r="M27" s="374"/>
      <c r="N27" s="374"/>
    </row>
    <row r="28" spans="1:14" ht="14.5" x14ac:dyDescent="0.35">
      <c r="A28" s="383" t="s">
        <v>21</v>
      </c>
      <c r="B28" s="378">
        <v>49.226867329999997</v>
      </c>
      <c r="C28" s="198">
        <f t="shared" si="0"/>
        <v>0.49332148613142224</v>
      </c>
      <c r="D28" s="378">
        <v>26.163858780000002</v>
      </c>
      <c r="E28" s="198">
        <f t="shared" si="1"/>
        <v>0.21517303681266672</v>
      </c>
      <c r="F28" s="378">
        <v>43.308856759999998</v>
      </c>
      <c r="G28" s="378">
        <v>9.5E-4</v>
      </c>
      <c r="H28" s="198">
        <f t="shared" si="2"/>
        <v>43.309806760000001</v>
      </c>
      <c r="I28" s="91">
        <f t="shared" si="3"/>
        <v>0.3447238091718729</v>
      </c>
      <c r="J28" s="91">
        <f t="shared" si="4"/>
        <v>7.5616777540003417E-6</v>
      </c>
      <c r="K28" s="198">
        <f t="shared" si="6"/>
        <v>65.532948041695533</v>
      </c>
      <c r="L28" s="198" t="s">
        <v>305</v>
      </c>
      <c r="M28" s="374"/>
      <c r="N28" s="374"/>
    </row>
    <row r="29" spans="1:14" ht="14.5" x14ac:dyDescent="0.35">
      <c r="A29" s="383" t="s">
        <v>218</v>
      </c>
      <c r="B29" s="378">
        <v>5.2469448200000004</v>
      </c>
      <c r="C29" s="198">
        <f t="shared" si="0"/>
        <v>5.2581664376488119E-2</v>
      </c>
      <c r="D29" s="378">
        <v>59.307741490000005</v>
      </c>
      <c r="E29" s="198">
        <f t="shared" si="1"/>
        <v>0.48775018051461494</v>
      </c>
      <c r="F29" s="378">
        <v>0</v>
      </c>
      <c r="G29" s="378">
        <v>42.860909720000002</v>
      </c>
      <c r="H29" s="198">
        <f t="shared" si="2"/>
        <v>42.860909720000002</v>
      </c>
      <c r="I29" s="91">
        <f t="shared" si="3"/>
        <v>0</v>
      </c>
      <c r="J29" s="91">
        <f t="shared" si="4"/>
        <v>0.34115830267993791</v>
      </c>
      <c r="K29" s="198" t="s">
        <v>305</v>
      </c>
      <c r="L29" s="198" t="s">
        <v>305</v>
      </c>
      <c r="M29" s="374"/>
      <c r="N29" s="374"/>
    </row>
    <row r="30" spans="1:14" ht="14.5" x14ac:dyDescent="0.35">
      <c r="A30" s="383" t="s">
        <v>215</v>
      </c>
      <c r="B30" s="378">
        <v>62.657136109999996</v>
      </c>
      <c r="C30" s="198">
        <f t="shared" si="0"/>
        <v>0.62791140649501898</v>
      </c>
      <c r="D30" s="378">
        <v>34.315172189999998</v>
      </c>
      <c r="E30" s="198">
        <f t="shared" si="1"/>
        <v>0.28220989384471318</v>
      </c>
      <c r="F30" s="378">
        <v>0</v>
      </c>
      <c r="G30" s="378">
        <v>36.193967469999997</v>
      </c>
      <c r="H30" s="198">
        <f t="shared" si="2"/>
        <v>36.193967469999997</v>
      </c>
      <c r="I30" s="91">
        <f t="shared" si="3"/>
        <v>0</v>
      </c>
      <c r="J30" s="91">
        <f t="shared" si="4"/>
        <v>0.28809170383885369</v>
      </c>
      <c r="K30" s="198" t="s">
        <v>305</v>
      </c>
      <c r="L30" s="198" t="s">
        <v>305</v>
      </c>
      <c r="M30" s="374"/>
      <c r="N30" s="374"/>
    </row>
    <row r="31" spans="1:14" ht="14.5" x14ac:dyDescent="0.35">
      <c r="A31" s="383" t="s">
        <v>242</v>
      </c>
      <c r="B31" s="378">
        <v>59.399762009999996</v>
      </c>
      <c r="C31" s="198">
        <f t="shared" si="0"/>
        <v>0.59526800017940518</v>
      </c>
      <c r="D31" s="378">
        <v>13.6678105</v>
      </c>
      <c r="E31" s="198">
        <f t="shared" si="1"/>
        <v>0.11240483739780577</v>
      </c>
      <c r="F31" s="378">
        <v>0</v>
      </c>
      <c r="G31" s="378">
        <v>35.967316390000001</v>
      </c>
      <c r="H31" s="198">
        <f t="shared" si="2"/>
        <v>35.967316390000001</v>
      </c>
      <c r="I31" s="91">
        <f t="shared" si="3"/>
        <v>0</v>
      </c>
      <c r="J31" s="91">
        <f t="shared" si="4"/>
        <v>0.28628763812353142</v>
      </c>
      <c r="K31" s="198" t="s">
        <v>305</v>
      </c>
      <c r="L31" s="198" t="s">
        <v>305</v>
      </c>
      <c r="M31" s="374"/>
      <c r="N31" s="374"/>
    </row>
    <row r="32" spans="1:14" ht="14.5" x14ac:dyDescent="0.35">
      <c r="A32" s="383" t="s">
        <v>23</v>
      </c>
      <c r="B32" s="378">
        <v>21.397870670000003</v>
      </c>
      <c r="C32" s="198">
        <f t="shared" si="0"/>
        <v>0.21443634201234826</v>
      </c>
      <c r="D32" s="378">
        <v>25.306928379999999</v>
      </c>
      <c r="E32" s="198">
        <f t="shared" si="1"/>
        <v>0.20812559331224384</v>
      </c>
      <c r="F32" s="378">
        <v>34.544756909999997</v>
      </c>
      <c r="G32" s="378">
        <v>0.54270200000000002</v>
      </c>
      <c r="H32" s="198">
        <f t="shared" si="2"/>
        <v>35.087458909999995</v>
      </c>
      <c r="I32" s="91">
        <f t="shared" si="3"/>
        <v>0.27496454720389107</v>
      </c>
      <c r="J32" s="91">
        <f t="shared" si="4"/>
        <v>4.3197238320542035E-3</v>
      </c>
      <c r="K32" s="198" t="s">
        <v>305</v>
      </c>
      <c r="L32" s="198" t="s">
        <v>305</v>
      </c>
      <c r="M32" s="374"/>
      <c r="N32" s="374"/>
    </row>
    <row r="33" spans="1:14" ht="14.5" x14ac:dyDescent="0.35">
      <c r="A33" s="383" t="s">
        <v>35</v>
      </c>
      <c r="B33" s="378">
        <v>40.642347210000004</v>
      </c>
      <c r="C33" s="198">
        <f t="shared" si="0"/>
        <v>0.4072926881798079</v>
      </c>
      <c r="D33" s="378">
        <v>34.730333549999997</v>
      </c>
      <c r="E33" s="198">
        <f t="shared" si="1"/>
        <v>0.28562420407125982</v>
      </c>
      <c r="F33" s="378">
        <v>34.381922000000003</v>
      </c>
      <c r="G33" s="378">
        <v>0.12842924</v>
      </c>
      <c r="H33" s="198">
        <f t="shared" si="2"/>
        <v>34.510351240000006</v>
      </c>
      <c r="I33" s="91">
        <f t="shared" si="3"/>
        <v>0.27366843655492101</v>
      </c>
      <c r="J33" s="91">
        <f t="shared" si="4"/>
        <v>1.0222531863907061E-3</v>
      </c>
      <c r="K33" s="198" t="s">
        <v>305</v>
      </c>
      <c r="L33" s="198" t="s">
        <v>305</v>
      </c>
      <c r="M33" s="374"/>
      <c r="N33" s="374"/>
    </row>
    <row r="34" spans="1:14" ht="14.5" x14ac:dyDescent="0.35">
      <c r="A34" s="383" t="s">
        <v>109</v>
      </c>
      <c r="B34" s="378">
        <v>92.894191099999901</v>
      </c>
      <c r="C34" s="198">
        <f t="shared" si="0"/>
        <v>0.93092863495094735</v>
      </c>
      <c r="D34" s="378">
        <v>66.04224545000001</v>
      </c>
      <c r="E34" s="198">
        <f t="shared" si="1"/>
        <v>0.54313511744936971</v>
      </c>
      <c r="F34" s="378">
        <v>0.13151183999999999</v>
      </c>
      <c r="G34" s="378">
        <v>34.059651840000001</v>
      </c>
      <c r="H34" s="198">
        <f t="shared" si="2"/>
        <v>34.191163680000003</v>
      </c>
      <c r="I34" s="91">
        <f t="shared" si="3"/>
        <v>1.0467896367533181E-3</v>
      </c>
      <c r="J34" s="91">
        <f t="shared" si="4"/>
        <v>0.27110327539739454</v>
      </c>
      <c r="K34" s="198">
        <f>((H34/D34)-1)*100</f>
        <v>-48.228344679943049</v>
      </c>
      <c r="L34" s="198">
        <f>((H34/B34)-1)*100</f>
        <v>-63.193431930320088</v>
      </c>
      <c r="M34" s="374"/>
      <c r="N34" s="374"/>
    </row>
    <row r="35" spans="1:14" ht="14.5" x14ac:dyDescent="0.35">
      <c r="A35" s="383" t="s">
        <v>33</v>
      </c>
      <c r="B35" s="378">
        <v>19.516799500000001</v>
      </c>
      <c r="C35" s="198">
        <f t="shared" si="0"/>
        <v>0.1955853999265445</v>
      </c>
      <c r="D35" s="378">
        <v>18.209323980000001</v>
      </c>
      <c r="E35" s="198">
        <f t="shared" si="1"/>
        <v>0.14975449806652394</v>
      </c>
      <c r="F35" s="378">
        <v>30.977802090000001</v>
      </c>
      <c r="G35" s="378">
        <v>1.85520207</v>
      </c>
      <c r="H35" s="198">
        <f t="shared" si="2"/>
        <v>32.833004160000002</v>
      </c>
      <c r="I35" s="91">
        <f t="shared" si="3"/>
        <v>0.24657279677029292</v>
      </c>
      <c r="J35" s="91">
        <f t="shared" si="4"/>
        <v>1.4766779180941457E-2</v>
      </c>
      <c r="K35" s="198" t="s">
        <v>305</v>
      </c>
      <c r="L35" s="198" t="s">
        <v>305</v>
      </c>
      <c r="M35" s="374"/>
      <c r="N35" s="374"/>
    </row>
    <row r="36" spans="1:14" ht="14.5" x14ac:dyDescent="0.35">
      <c r="A36" s="383" t="s">
        <v>200</v>
      </c>
      <c r="B36" s="378">
        <v>24.258289229999999</v>
      </c>
      <c r="C36" s="198">
        <f t="shared" si="0"/>
        <v>0.24310170325740843</v>
      </c>
      <c r="D36" s="378">
        <v>17.144303539999999</v>
      </c>
      <c r="E36" s="198">
        <f t="shared" si="1"/>
        <v>0.14099571044772136</v>
      </c>
      <c r="F36" s="378">
        <v>0</v>
      </c>
      <c r="G36" s="378">
        <v>31.221137149999997</v>
      </c>
      <c r="H36" s="198">
        <f t="shared" si="2"/>
        <v>31.221137149999997</v>
      </c>
      <c r="I36" s="91">
        <f t="shared" si="3"/>
        <v>0</v>
      </c>
      <c r="J36" s="91">
        <f t="shared" si="4"/>
        <v>0.24850966130710381</v>
      </c>
      <c r="K36" s="198" t="s">
        <v>305</v>
      </c>
      <c r="L36" s="198" t="s">
        <v>305</v>
      </c>
      <c r="M36" s="374"/>
      <c r="N36" s="374"/>
    </row>
    <row r="37" spans="1:14" ht="14.5" x14ac:dyDescent="0.35">
      <c r="A37" s="383" t="s">
        <v>189</v>
      </c>
      <c r="B37" s="378">
        <v>123.31227226999999</v>
      </c>
      <c r="C37" s="198">
        <f t="shared" si="0"/>
        <v>1.2357599968057722</v>
      </c>
      <c r="D37" s="378">
        <v>19.96831869</v>
      </c>
      <c r="E37" s="198">
        <f t="shared" si="1"/>
        <v>0.164220568865585</v>
      </c>
      <c r="F37" s="378">
        <v>0</v>
      </c>
      <c r="G37" s="378">
        <v>29.2083774</v>
      </c>
      <c r="H37" s="198">
        <f t="shared" si="2"/>
        <v>29.2083774</v>
      </c>
      <c r="I37" s="91">
        <f t="shared" si="3"/>
        <v>0</v>
      </c>
      <c r="J37" s="91">
        <f t="shared" si="4"/>
        <v>0.23248877643792243</v>
      </c>
      <c r="K37" s="198" t="s">
        <v>305</v>
      </c>
      <c r="L37" s="198" t="s">
        <v>305</v>
      </c>
      <c r="M37" s="374"/>
      <c r="N37" s="374"/>
    </row>
    <row r="38" spans="1:14" ht="14.5" x14ac:dyDescent="0.35">
      <c r="A38" s="383" t="s">
        <v>66</v>
      </c>
      <c r="B38" s="378">
        <v>50.210840189999999</v>
      </c>
      <c r="C38" s="198">
        <f t="shared" si="0"/>
        <v>0.5031822589154008</v>
      </c>
      <c r="D38" s="378">
        <v>30.178141109999999</v>
      </c>
      <c r="E38" s="198">
        <f t="shared" si="1"/>
        <v>0.24818671903869224</v>
      </c>
      <c r="F38" s="378">
        <v>28.473251749999999</v>
      </c>
      <c r="G38" s="378">
        <v>0</v>
      </c>
      <c r="H38" s="198">
        <f t="shared" si="2"/>
        <v>28.473251749999999</v>
      </c>
      <c r="I38" s="91">
        <f t="shared" si="3"/>
        <v>0.22663742562318553</v>
      </c>
      <c r="J38" s="91">
        <f t="shared" si="4"/>
        <v>0</v>
      </c>
      <c r="K38" s="198" t="s">
        <v>305</v>
      </c>
      <c r="L38" s="198" t="s">
        <v>305</v>
      </c>
      <c r="M38" s="374"/>
      <c r="N38" s="374"/>
    </row>
    <row r="39" spans="1:14" ht="14.5" x14ac:dyDescent="0.35">
      <c r="A39" s="383" t="s">
        <v>72</v>
      </c>
      <c r="B39" s="378">
        <v>25.67030106</v>
      </c>
      <c r="C39" s="198">
        <f t="shared" si="0"/>
        <v>0.25725202019188131</v>
      </c>
      <c r="D39" s="378">
        <v>27.45187589</v>
      </c>
      <c r="E39" s="198">
        <f t="shared" si="1"/>
        <v>0.22576576150804803</v>
      </c>
      <c r="F39" s="378">
        <v>24.738627269999999</v>
      </c>
      <c r="G39" s="378">
        <v>1.5004519999999999</v>
      </c>
      <c r="H39" s="198">
        <f t="shared" si="2"/>
        <v>26.239079269999998</v>
      </c>
      <c r="I39" s="91">
        <f t="shared" si="3"/>
        <v>0.19691108157059495</v>
      </c>
      <c r="J39" s="91">
        <f t="shared" si="4"/>
        <v>1.1943088957205599E-2</v>
      </c>
      <c r="K39" s="198">
        <f>((H39/D39)-1)*100</f>
        <v>-4.4179007105368484</v>
      </c>
      <c r="L39" s="198">
        <f>((H39/B39)-1)*100</f>
        <v>2.2157052567111535</v>
      </c>
      <c r="M39" s="374"/>
      <c r="N39" s="374"/>
    </row>
    <row r="40" spans="1:14" ht="14.5" x14ac:dyDescent="0.35">
      <c r="A40" s="383" t="s">
        <v>184</v>
      </c>
      <c r="B40" s="378">
        <v>98.666157709999993</v>
      </c>
      <c r="C40" s="198">
        <f t="shared" si="0"/>
        <v>0.98877174584520688</v>
      </c>
      <c r="D40" s="378">
        <v>87.83580923000001</v>
      </c>
      <c r="E40" s="198">
        <f t="shared" si="1"/>
        <v>0.72236660394163632</v>
      </c>
      <c r="F40" s="378">
        <v>0</v>
      </c>
      <c r="G40" s="378">
        <v>25.201480069999999</v>
      </c>
      <c r="H40" s="198">
        <f t="shared" si="2"/>
        <v>25.201480069999999</v>
      </c>
      <c r="I40" s="91">
        <f t="shared" si="3"/>
        <v>0</v>
      </c>
      <c r="J40" s="91">
        <f t="shared" si="4"/>
        <v>0.20059523285600203</v>
      </c>
      <c r="K40" s="198" t="s">
        <v>305</v>
      </c>
      <c r="L40" s="198" t="s">
        <v>305</v>
      </c>
      <c r="M40" s="374"/>
      <c r="N40" s="374"/>
    </row>
    <row r="41" spans="1:14" ht="14.5" x14ac:dyDescent="0.35">
      <c r="A41" s="383" t="s">
        <v>20</v>
      </c>
      <c r="B41" s="378">
        <v>33.59041002</v>
      </c>
      <c r="C41" s="198">
        <f t="shared" si="0"/>
        <v>0.33662249681144224</v>
      </c>
      <c r="D41" s="378">
        <v>29.327742359999998</v>
      </c>
      <c r="E41" s="198">
        <f t="shared" si="1"/>
        <v>0.24119299219290025</v>
      </c>
      <c r="F41" s="378">
        <v>15.998299429999999</v>
      </c>
      <c r="G41" s="378">
        <v>8.9745240099999997</v>
      </c>
      <c r="H41" s="198">
        <f t="shared" si="2"/>
        <v>24.972823439999999</v>
      </c>
      <c r="I41" s="91">
        <f t="shared" si="3"/>
        <v>0.1273410367385972</v>
      </c>
      <c r="J41" s="91">
        <f t="shared" si="4"/>
        <v>7.143416690437783E-2</v>
      </c>
      <c r="K41" s="198">
        <f>((H41/D41)-1)*100</f>
        <v>-14.849144767241473</v>
      </c>
      <c r="L41" s="198">
        <f>((H41/B41)-1)*100</f>
        <v>-25.65490142832142</v>
      </c>
      <c r="M41" s="374"/>
      <c r="N41" s="374"/>
    </row>
    <row r="42" spans="1:14" ht="14.5" x14ac:dyDescent="0.35">
      <c r="A42" s="383" t="s">
        <v>125</v>
      </c>
      <c r="B42" s="378">
        <v>12.74560159</v>
      </c>
      <c r="C42" s="198">
        <f t="shared" si="0"/>
        <v>0.12772860551672685</v>
      </c>
      <c r="D42" s="378">
        <v>16.101991470000002</v>
      </c>
      <c r="E42" s="198">
        <f t="shared" si="1"/>
        <v>0.13242367773288966</v>
      </c>
      <c r="F42" s="378">
        <v>21.718299999999999</v>
      </c>
      <c r="G42" s="378">
        <v>0</v>
      </c>
      <c r="H42" s="198">
        <f t="shared" si="2"/>
        <v>21.718299999999999</v>
      </c>
      <c r="I42" s="91">
        <f t="shared" si="3"/>
        <v>0.17287030101547959</v>
      </c>
      <c r="J42" s="91">
        <f t="shared" si="4"/>
        <v>0</v>
      </c>
      <c r="K42" s="198" t="s">
        <v>305</v>
      </c>
      <c r="L42" s="198" t="s">
        <v>305</v>
      </c>
      <c r="M42" s="374"/>
      <c r="N42" s="374"/>
    </row>
    <row r="43" spans="1:14" ht="14.5" x14ac:dyDescent="0.35">
      <c r="A43" s="383" t="s">
        <v>175</v>
      </c>
      <c r="B43" s="378">
        <v>27.873764770000001</v>
      </c>
      <c r="C43" s="198">
        <f t="shared" si="0"/>
        <v>0.2793337826726599</v>
      </c>
      <c r="D43" s="378">
        <v>28.594940829999999</v>
      </c>
      <c r="E43" s="198">
        <f t="shared" si="1"/>
        <v>0.23516639145648288</v>
      </c>
      <c r="F43" s="378">
        <v>1.35574043</v>
      </c>
      <c r="G43" s="378">
        <v>19.182766820000001</v>
      </c>
      <c r="H43" s="198">
        <f t="shared" si="2"/>
        <v>20.538507250000002</v>
      </c>
      <c r="I43" s="91">
        <f t="shared" si="3"/>
        <v>1.079123394708406E-2</v>
      </c>
      <c r="J43" s="91">
        <f t="shared" si="4"/>
        <v>0.15268831697154722</v>
      </c>
      <c r="K43" s="198">
        <f>((H43/D43)-1)*100</f>
        <v>-28.174332053688666</v>
      </c>
      <c r="L43" s="198">
        <f>((H43/B43)-1)*100</f>
        <v>-26.315991329218637</v>
      </c>
      <c r="M43" s="374"/>
      <c r="N43" s="374"/>
    </row>
    <row r="44" spans="1:14" ht="14.5" x14ac:dyDescent="0.35">
      <c r="A44" s="383" t="s">
        <v>250</v>
      </c>
      <c r="B44" s="378">
        <v>18.049349109999998</v>
      </c>
      <c r="C44" s="198">
        <f t="shared" si="0"/>
        <v>0.18087951173004416</v>
      </c>
      <c r="D44" s="378">
        <v>19.335032680000001</v>
      </c>
      <c r="E44" s="198">
        <f t="shared" si="1"/>
        <v>0.15901238932721967</v>
      </c>
      <c r="F44" s="378">
        <v>7.0923232399999998</v>
      </c>
      <c r="G44" s="378">
        <v>7.5747921600000003</v>
      </c>
      <c r="H44" s="198">
        <f t="shared" si="2"/>
        <v>14.6671154</v>
      </c>
      <c r="I44" s="91">
        <f t="shared" si="3"/>
        <v>5.6452487229565917E-2</v>
      </c>
      <c r="J44" s="91">
        <f t="shared" si="4"/>
        <v>6.0292776176261255E-2</v>
      </c>
      <c r="K44" s="198">
        <f>((H44/D44)-1)*100</f>
        <v>-24.142277684528857</v>
      </c>
      <c r="L44" s="198">
        <f>((H44/B44)-1)*100</f>
        <v>-18.738812626357348</v>
      </c>
      <c r="M44" s="374"/>
      <c r="N44" s="374"/>
    </row>
    <row r="45" spans="1:14" ht="14.5" x14ac:dyDescent="0.35">
      <c r="A45" s="383" t="s">
        <v>178</v>
      </c>
      <c r="B45" s="378">
        <v>25.301004410000001</v>
      </c>
      <c r="C45" s="198">
        <f t="shared" si="0"/>
        <v>0.25355115556078323</v>
      </c>
      <c r="D45" s="378">
        <v>3.2521094500000003</v>
      </c>
      <c r="E45" s="198">
        <f t="shared" si="1"/>
        <v>2.6745529865746791E-2</v>
      </c>
      <c r="F45" s="378">
        <v>0</v>
      </c>
      <c r="G45" s="378">
        <v>14.269719050000001</v>
      </c>
      <c r="H45" s="198">
        <f t="shared" si="2"/>
        <v>14.269719050000001</v>
      </c>
      <c r="I45" s="91">
        <f t="shared" si="3"/>
        <v>0</v>
      </c>
      <c r="J45" s="91">
        <f t="shared" si="4"/>
        <v>0.11358212325917882</v>
      </c>
      <c r="K45" s="198" t="s">
        <v>305</v>
      </c>
      <c r="L45" s="198" t="s">
        <v>305</v>
      </c>
      <c r="M45" s="374"/>
      <c r="N45" s="374"/>
    </row>
    <row r="46" spans="1:14" ht="14.5" x14ac:dyDescent="0.35">
      <c r="A46" s="383" t="s">
        <v>114</v>
      </c>
      <c r="B46" s="378">
        <v>43.196491229999999</v>
      </c>
      <c r="C46" s="198">
        <f t="shared" si="0"/>
        <v>0.43288875374484548</v>
      </c>
      <c r="D46" s="378">
        <v>14.261540630000001</v>
      </c>
      <c r="E46" s="198">
        <f t="shared" si="1"/>
        <v>0.11728770716841228</v>
      </c>
      <c r="F46" s="378">
        <v>3.2179260000000001E-2</v>
      </c>
      <c r="G46" s="378">
        <v>13.378084810000001</v>
      </c>
      <c r="H46" s="198">
        <f t="shared" si="2"/>
        <v>13.41026407</v>
      </c>
      <c r="I46" s="91">
        <f t="shared" si="3"/>
        <v>2.5613599419178212E-4</v>
      </c>
      <c r="J46" s="91">
        <f t="shared" si="4"/>
        <v>0.10648501715674408</v>
      </c>
      <c r="K46" s="198" t="s">
        <v>305</v>
      </c>
      <c r="L46" s="198" t="s">
        <v>305</v>
      </c>
      <c r="M46" s="374"/>
      <c r="N46" s="374"/>
    </row>
    <row r="47" spans="1:14" ht="14.5" x14ac:dyDescent="0.35">
      <c r="A47" s="383" t="s">
        <v>4</v>
      </c>
      <c r="B47" s="378">
        <v>0.75552836999999995</v>
      </c>
      <c r="C47" s="198">
        <f t="shared" si="0"/>
        <v>7.5714421517882732E-3</v>
      </c>
      <c r="D47" s="378">
        <v>5.9290889</v>
      </c>
      <c r="E47" s="198">
        <f t="shared" si="1"/>
        <v>4.8761158469502852E-2</v>
      </c>
      <c r="F47" s="378">
        <v>7.8381110899999999</v>
      </c>
      <c r="G47" s="378">
        <v>2.8707090000000002</v>
      </c>
      <c r="H47" s="198">
        <f t="shared" si="2"/>
        <v>10.70882009</v>
      </c>
      <c r="I47" s="91">
        <f t="shared" si="3"/>
        <v>6.2388705539617229E-2</v>
      </c>
      <c r="J47" s="91">
        <f t="shared" si="4"/>
        <v>2.2849869877377436E-2</v>
      </c>
      <c r="K47" s="198" t="s">
        <v>305</v>
      </c>
      <c r="L47" s="198" t="s">
        <v>305</v>
      </c>
      <c r="M47" s="374"/>
      <c r="N47" s="374"/>
    </row>
    <row r="48" spans="1:14" ht="14.5" x14ac:dyDescent="0.35">
      <c r="A48" s="383" t="s">
        <v>258</v>
      </c>
      <c r="B48" s="378">
        <v>24.254554039999999</v>
      </c>
      <c r="C48" s="198">
        <f t="shared" si="0"/>
        <v>0.24306427147306534</v>
      </c>
      <c r="D48" s="378">
        <v>17.46755074</v>
      </c>
      <c r="E48" s="198">
        <f t="shared" si="1"/>
        <v>0.14365411348566925</v>
      </c>
      <c r="F48" s="378">
        <v>9.3860131099999986</v>
      </c>
      <c r="G48" s="378">
        <v>0.85965942000000006</v>
      </c>
      <c r="H48" s="198">
        <f t="shared" si="2"/>
        <v>10.245672529999998</v>
      </c>
      <c r="I48" s="91">
        <f t="shared" si="3"/>
        <v>7.4709480560676361E-2</v>
      </c>
      <c r="J48" s="91">
        <f t="shared" si="4"/>
        <v>6.8425973812956172E-3</v>
      </c>
      <c r="K48" s="198">
        <f>((H48/D48)-1)*100</f>
        <v>-41.344538324209282</v>
      </c>
      <c r="L48" s="198">
        <f>((H48/B48)-1)*100</f>
        <v>-57.757736905394786</v>
      </c>
      <c r="M48" s="374"/>
      <c r="N48" s="374"/>
    </row>
    <row r="49" spans="1:14" ht="14.5" x14ac:dyDescent="0.35">
      <c r="A49" s="383" t="s">
        <v>253</v>
      </c>
      <c r="B49" s="378">
        <v>6.0118291100000008</v>
      </c>
      <c r="C49" s="198">
        <f t="shared" si="0"/>
        <v>6.0246865822923074E-2</v>
      </c>
      <c r="D49" s="378">
        <v>9.1578533699999998</v>
      </c>
      <c r="E49" s="198">
        <f t="shared" si="1"/>
        <v>7.5314697915060902E-2</v>
      </c>
      <c r="F49" s="378">
        <v>10.01227265</v>
      </c>
      <c r="G49" s="378">
        <v>2.0650000000000002E-2</v>
      </c>
      <c r="H49" s="198">
        <f t="shared" si="2"/>
        <v>10.03292265</v>
      </c>
      <c r="I49" s="91">
        <f t="shared" si="3"/>
        <v>7.9694294067885307E-2</v>
      </c>
      <c r="J49" s="91">
        <f t="shared" si="4"/>
        <v>1.6436699538958637E-4</v>
      </c>
      <c r="K49" s="198" t="s">
        <v>305</v>
      </c>
      <c r="L49" s="198" t="s">
        <v>305</v>
      </c>
      <c r="M49" s="374"/>
      <c r="N49" s="374"/>
    </row>
    <row r="50" spans="1:14" ht="14.5" x14ac:dyDescent="0.35">
      <c r="A50" s="383" t="s">
        <v>39</v>
      </c>
      <c r="B50" s="378">
        <v>1.5330722700000001</v>
      </c>
      <c r="C50" s="198">
        <f t="shared" si="0"/>
        <v>1.5363510448741631E-2</v>
      </c>
      <c r="D50" s="378">
        <v>0.52474135999999993</v>
      </c>
      <c r="E50" s="198">
        <f t="shared" si="1"/>
        <v>4.3155022705870447E-3</v>
      </c>
      <c r="F50" s="378">
        <v>4.2525000000000002E-3</v>
      </c>
      <c r="G50" s="378">
        <v>9.8885541300000011</v>
      </c>
      <c r="H50" s="198">
        <f t="shared" si="2"/>
        <v>9.8928066300000008</v>
      </c>
      <c r="I50" s="91">
        <f t="shared" si="3"/>
        <v>3.3848457525143638E-5</v>
      </c>
      <c r="J50" s="91">
        <f t="shared" si="4"/>
        <v>7.8709536614788633E-2</v>
      </c>
      <c r="K50" s="198" t="s">
        <v>305</v>
      </c>
      <c r="L50" s="198" t="s">
        <v>305</v>
      </c>
      <c r="M50" s="374"/>
      <c r="N50" s="374"/>
    </row>
    <row r="51" spans="1:14" ht="14.5" x14ac:dyDescent="0.35">
      <c r="A51" s="383" t="s">
        <v>12</v>
      </c>
      <c r="B51" s="378">
        <v>19.0890053</v>
      </c>
      <c r="C51" s="198">
        <f t="shared" si="0"/>
        <v>0.19129830871093531</v>
      </c>
      <c r="D51" s="378">
        <v>11.30473688</v>
      </c>
      <c r="E51" s="198">
        <f t="shared" si="1"/>
        <v>9.2970787883061304E-2</v>
      </c>
      <c r="F51" s="378">
        <v>0.68087417000000006</v>
      </c>
      <c r="G51" s="378">
        <v>9.1344746999999984</v>
      </c>
      <c r="H51" s="198">
        <f t="shared" si="2"/>
        <v>9.8153488699999976</v>
      </c>
      <c r="I51" s="91">
        <f t="shared" si="3"/>
        <v>5.4195274363815224E-3</v>
      </c>
      <c r="J51" s="91">
        <f t="shared" si="4"/>
        <v>7.2707320140493609E-2</v>
      </c>
      <c r="K51" s="198">
        <f>((H51/D51)-1)*100</f>
        <v>-13.174902041594461</v>
      </c>
      <c r="L51" s="198">
        <f>((H51/B51)-1)*100</f>
        <v>-48.581140212685689</v>
      </c>
      <c r="M51" s="374"/>
      <c r="N51" s="374"/>
    </row>
    <row r="52" spans="1:14" ht="14.5" x14ac:dyDescent="0.35">
      <c r="A52" s="383" t="s">
        <v>168</v>
      </c>
      <c r="B52" s="378">
        <v>33.857541380000001</v>
      </c>
      <c r="C52" s="198">
        <f t="shared" si="0"/>
        <v>0.33929952353800785</v>
      </c>
      <c r="D52" s="378">
        <v>1.7834098700000001</v>
      </c>
      <c r="E52" s="198">
        <f t="shared" si="1"/>
        <v>1.4666862439378415E-2</v>
      </c>
      <c r="F52" s="378">
        <v>4.9106353199999999</v>
      </c>
      <c r="G52" s="378">
        <v>4.817005</v>
      </c>
      <c r="H52" s="198">
        <f t="shared" si="2"/>
        <v>9.727640319999999</v>
      </c>
      <c r="I52" s="91">
        <f t="shared" si="3"/>
        <v>3.9086991428686685E-2</v>
      </c>
      <c r="J52" s="91">
        <f t="shared" si="4"/>
        <v>3.8341725841482537E-2</v>
      </c>
      <c r="K52" s="198" t="s">
        <v>305</v>
      </c>
      <c r="L52" s="198">
        <f>((H52/B52)-1)*100</f>
        <v>-71.268911080040169</v>
      </c>
      <c r="M52" s="374"/>
      <c r="N52" s="374"/>
    </row>
    <row r="53" spans="1:14" ht="14.5" x14ac:dyDescent="0.35">
      <c r="A53" s="383" t="s">
        <v>10</v>
      </c>
      <c r="B53" s="378">
        <v>11.642240289999998</v>
      </c>
      <c r="C53" s="198">
        <f t="shared" si="0"/>
        <v>0.11667139497746951</v>
      </c>
      <c r="D53" s="378">
        <v>13.735062220000001</v>
      </c>
      <c r="E53" s="198">
        <f t="shared" si="1"/>
        <v>0.11295791930154764</v>
      </c>
      <c r="F53" s="378">
        <v>8.6562057400000008</v>
      </c>
      <c r="G53" s="378">
        <v>0</v>
      </c>
      <c r="H53" s="198">
        <f t="shared" si="2"/>
        <v>8.6562057400000008</v>
      </c>
      <c r="I53" s="91">
        <f t="shared" si="3"/>
        <v>6.8900461450745326E-2</v>
      </c>
      <c r="J53" s="91">
        <f t="shared" si="4"/>
        <v>0</v>
      </c>
      <c r="K53" s="198">
        <f>((H53/D53)-1)*100</f>
        <v>-36.977309593869464</v>
      </c>
      <c r="L53" s="198">
        <f>((H53/B53)-1)*100</f>
        <v>-25.648281392755877</v>
      </c>
      <c r="M53" s="374"/>
      <c r="N53" s="374"/>
    </row>
    <row r="54" spans="1:14" ht="14.5" x14ac:dyDescent="0.35">
      <c r="A54" s="383" t="s">
        <v>210</v>
      </c>
      <c r="B54" s="378">
        <v>8.4510954199999997</v>
      </c>
      <c r="C54" s="198">
        <f t="shared" si="0"/>
        <v>8.4691697403464564E-2</v>
      </c>
      <c r="D54" s="378">
        <v>1.2801858799999999</v>
      </c>
      <c r="E54" s="198">
        <f t="shared" si="1"/>
        <v>1.0528320222201419E-2</v>
      </c>
      <c r="F54" s="378">
        <v>0</v>
      </c>
      <c r="G54" s="378">
        <v>8.3340963800000001</v>
      </c>
      <c r="H54" s="198">
        <f t="shared" si="2"/>
        <v>8.3340963800000001</v>
      </c>
      <c r="I54" s="91">
        <f t="shared" si="3"/>
        <v>0</v>
      </c>
      <c r="J54" s="91">
        <f t="shared" si="4"/>
        <v>6.6336580206674503E-2</v>
      </c>
      <c r="K54" s="198" t="s">
        <v>305</v>
      </c>
      <c r="L54" s="198" t="s">
        <v>305</v>
      </c>
      <c r="M54" s="374"/>
      <c r="N54" s="374"/>
    </row>
    <row r="55" spans="1:14" ht="14.5" x14ac:dyDescent="0.35">
      <c r="A55" s="383" t="s">
        <v>201</v>
      </c>
      <c r="B55" s="378">
        <v>5.0764264099999998</v>
      </c>
      <c r="C55" s="198">
        <f t="shared" si="0"/>
        <v>5.087283340680538E-2</v>
      </c>
      <c r="D55" s="378">
        <v>4.3793963300000005</v>
      </c>
      <c r="E55" s="198">
        <f t="shared" si="1"/>
        <v>3.6016400166961442E-2</v>
      </c>
      <c r="F55" s="378">
        <v>2.9059359999999999E-2</v>
      </c>
      <c r="G55" s="378">
        <v>8.1912733600000003</v>
      </c>
      <c r="H55" s="198">
        <f t="shared" si="2"/>
        <v>8.22033272</v>
      </c>
      <c r="I55" s="91">
        <f t="shared" si="3"/>
        <v>2.3130264848156564E-4</v>
      </c>
      <c r="J55" s="91">
        <f t="shared" si="4"/>
        <v>6.5199757413944875E-2</v>
      </c>
      <c r="K55" s="198">
        <f>((H55/D55)-1)*100</f>
        <v>87.704699473956936</v>
      </c>
      <c r="L55" s="198" t="s">
        <v>305</v>
      </c>
      <c r="M55" s="374"/>
      <c r="N55" s="374"/>
    </row>
    <row r="56" spans="1:14" ht="14.5" x14ac:dyDescent="0.35">
      <c r="A56" s="383" t="s">
        <v>104</v>
      </c>
      <c r="B56" s="378">
        <v>7.4778150199999995</v>
      </c>
      <c r="C56" s="198">
        <f t="shared" si="0"/>
        <v>7.4938077898654504E-2</v>
      </c>
      <c r="D56" s="378">
        <v>6.9146524899999999</v>
      </c>
      <c r="E56" s="198">
        <f t="shared" si="1"/>
        <v>5.6866488513341827E-2</v>
      </c>
      <c r="F56" s="378">
        <v>6.7423098399999999</v>
      </c>
      <c r="G56" s="378">
        <v>1.27629937</v>
      </c>
      <c r="H56" s="198">
        <f t="shared" si="2"/>
        <v>8.0186092099999993</v>
      </c>
      <c r="I56" s="91">
        <f t="shared" si="3"/>
        <v>5.366649929232168E-2</v>
      </c>
      <c r="J56" s="91">
        <f t="shared" si="4"/>
        <v>1.0158910056393316E-2</v>
      </c>
      <c r="K56" s="198" t="s">
        <v>305</v>
      </c>
      <c r="L56" s="198" t="s">
        <v>305</v>
      </c>
      <c r="M56" s="374"/>
      <c r="N56" s="374"/>
    </row>
    <row r="57" spans="1:14" ht="14.5" x14ac:dyDescent="0.35">
      <c r="A57" s="383" t="s">
        <v>222</v>
      </c>
      <c r="B57" s="378">
        <v>17.898445880000001</v>
      </c>
      <c r="C57" s="198">
        <f t="shared" si="0"/>
        <v>0.17936725206934739</v>
      </c>
      <c r="D57" s="378">
        <v>1.8067703700000002</v>
      </c>
      <c r="E57" s="198">
        <f t="shared" si="1"/>
        <v>1.4858980496914514E-2</v>
      </c>
      <c r="F57" s="378">
        <v>0</v>
      </c>
      <c r="G57" s="378">
        <v>7.28101091</v>
      </c>
      <c r="H57" s="198">
        <f t="shared" si="2"/>
        <v>7.28101091</v>
      </c>
      <c r="I57" s="91">
        <f t="shared" si="3"/>
        <v>0</v>
      </c>
      <c r="J57" s="91">
        <f t="shared" si="4"/>
        <v>5.7954377078716618E-2</v>
      </c>
      <c r="K57" s="198" t="s">
        <v>305</v>
      </c>
      <c r="L57" s="198" t="s">
        <v>305</v>
      </c>
      <c r="M57" s="374"/>
      <c r="N57" s="374"/>
    </row>
    <row r="58" spans="1:14" ht="14.5" x14ac:dyDescent="0.35">
      <c r="A58" s="383" t="s">
        <v>171</v>
      </c>
      <c r="B58" s="378">
        <v>4.56881044</v>
      </c>
      <c r="C58" s="198">
        <f t="shared" si="0"/>
        <v>4.5785817346536341E-2</v>
      </c>
      <c r="D58" s="378">
        <v>2.4968465899999996</v>
      </c>
      <c r="E58" s="198">
        <f t="shared" si="1"/>
        <v>2.0534205896124751E-2</v>
      </c>
      <c r="F58" s="378">
        <v>0.31392093999999998</v>
      </c>
      <c r="G58" s="378">
        <v>6.5847091600000001</v>
      </c>
      <c r="H58" s="198">
        <f t="shared" si="2"/>
        <v>6.8986301000000001</v>
      </c>
      <c r="I58" s="91">
        <f t="shared" si="3"/>
        <v>2.498704198434606E-3</v>
      </c>
      <c r="J58" s="91">
        <f t="shared" si="4"/>
        <v>5.2412051338667658E-2</v>
      </c>
      <c r="K58" s="198" t="s">
        <v>305</v>
      </c>
      <c r="L58" s="198" t="s">
        <v>305</v>
      </c>
      <c r="M58" s="374"/>
      <c r="N58" s="374"/>
    </row>
    <row r="59" spans="1:14" ht="14.5" x14ac:dyDescent="0.35">
      <c r="A59" s="383" t="s">
        <v>130</v>
      </c>
      <c r="B59" s="378">
        <v>6.3894772300000007</v>
      </c>
      <c r="C59" s="198">
        <f t="shared" si="0"/>
        <v>6.4031423766540196E-2</v>
      </c>
      <c r="D59" s="378">
        <v>2.38513288</v>
      </c>
      <c r="E59" s="198">
        <f t="shared" si="1"/>
        <v>1.9615466101798835E-2</v>
      </c>
      <c r="F59" s="378">
        <v>0.16588871999999999</v>
      </c>
      <c r="G59" s="378">
        <v>6.5648776699999996</v>
      </c>
      <c r="H59" s="198">
        <f t="shared" si="2"/>
        <v>6.7307663899999994</v>
      </c>
      <c r="I59" s="91">
        <f t="shared" si="3"/>
        <v>1.3204179406985173E-3</v>
      </c>
      <c r="J59" s="91">
        <f t="shared" si="4"/>
        <v>5.2254199405234299E-2</v>
      </c>
      <c r="K59" s="198" t="s">
        <v>305</v>
      </c>
      <c r="L59" s="198" t="s">
        <v>305</v>
      </c>
      <c r="M59" s="374"/>
      <c r="N59" s="374"/>
    </row>
    <row r="60" spans="1:14" ht="14.5" x14ac:dyDescent="0.35">
      <c r="A60" s="383" t="s">
        <v>107</v>
      </c>
      <c r="B60" s="378">
        <v>0.51432990999999995</v>
      </c>
      <c r="C60" s="198">
        <f t="shared" si="0"/>
        <v>5.1542990510064744E-3</v>
      </c>
      <c r="D60" s="378">
        <v>1.1864972300000001</v>
      </c>
      <c r="E60" s="198">
        <f t="shared" si="1"/>
        <v>9.7578195286726396E-3</v>
      </c>
      <c r="F60" s="378">
        <v>1.0430196199999999</v>
      </c>
      <c r="G60" s="378">
        <v>5.5190515800000002</v>
      </c>
      <c r="H60" s="198">
        <f t="shared" si="2"/>
        <v>6.5620712000000001</v>
      </c>
      <c r="I60" s="91">
        <f t="shared" si="3"/>
        <v>8.3020823763577771E-3</v>
      </c>
      <c r="J60" s="91">
        <f t="shared" si="4"/>
        <v>4.3929778479648879E-2</v>
      </c>
      <c r="K60" s="198" t="s">
        <v>305</v>
      </c>
      <c r="L60" s="198" t="s">
        <v>305</v>
      </c>
      <c r="M60" s="374"/>
      <c r="N60" s="374"/>
    </row>
    <row r="61" spans="1:14" ht="14.5" x14ac:dyDescent="0.35">
      <c r="A61" s="383" t="s">
        <v>183</v>
      </c>
      <c r="B61" s="378">
        <v>54.027209840000005</v>
      </c>
      <c r="C61" s="198">
        <f t="shared" si="0"/>
        <v>0.54142757594408564</v>
      </c>
      <c r="D61" s="378">
        <v>0</v>
      </c>
      <c r="E61" s="198">
        <f t="shared" si="1"/>
        <v>0</v>
      </c>
      <c r="F61" s="378">
        <v>0</v>
      </c>
      <c r="G61" s="378">
        <v>6.4966039999999996</v>
      </c>
      <c r="H61" s="198">
        <f t="shared" si="2"/>
        <v>6.4966039999999996</v>
      </c>
      <c r="I61" s="91">
        <f t="shared" si="3"/>
        <v>0</v>
      </c>
      <c r="J61" s="91">
        <f t="shared" si="4"/>
        <v>5.1710764150894345E-2</v>
      </c>
      <c r="K61" s="198" t="s">
        <v>305</v>
      </c>
      <c r="L61" s="198" t="s">
        <v>305</v>
      </c>
      <c r="M61" s="374"/>
      <c r="N61" s="374"/>
    </row>
    <row r="62" spans="1:14" ht="14.5" x14ac:dyDescent="0.35">
      <c r="A62" s="383" t="s">
        <v>81</v>
      </c>
      <c r="B62" s="378">
        <v>2.92736127</v>
      </c>
      <c r="C62" s="198">
        <f t="shared" si="0"/>
        <v>2.9336220045834218E-2</v>
      </c>
      <c r="D62" s="378">
        <v>9.6475153000000109</v>
      </c>
      <c r="E62" s="198">
        <f t="shared" si="1"/>
        <v>7.9341704992862208E-2</v>
      </c>
      <c r="F62" s="378">
        <v>1.9020299999999999E-3</v>
      </c>
      <c r="G62" s="378">
        <v>5.7586632699999996</v>
      </c>
      <c r="H62" s="198">
        <f t="shared" si="2"/>
        <v>5.7605652999999997</v>
      </c>
      <c r="I62" s="91">
        <f t="shared" si="3"/>
        <v>1.5139513619411862E-5</v>
      </c>
      <c r="J62" s="91">
        <f t="shared" si="4"/>
        <v>4.5837006254250377E-2</v>
      </c>
      <c r="K62" s="198" t="s">
        <v>305</v>
      </c>
      <c r="L62" s="198" t="s">
        <v>305</v>
      </c>
      <c r="M62" s="374"/>
      <c r="N62" s="374"/>
    </row>
    <row r="63" spans="1:14" ht="14.5" x14ac:dyDescent="0.35">
      <c r="A63" s="383" t="s">
        <v>209</v>
      </c>
      <c r="B63" s="378">
        <v>4.20392981</v>
      </c>
      <c r="C63" s="198">
        <f t="shared" si="0"/>
        <v>4.2129207360662405E-2</v>
      </c>
      <c r="D63" s="378">
        <v>8.2530134099999994</v>
      </c>
      <c r="E63" s="198">
        <f t="shared" si="1"/>
        <v>6.7873243515701398E-2</v>
      </c>
      <c r="F63" s="378">
        <v>0</v>
      </c>
      <c r="G63" s="378">
        <v>5.6985220999999999</v>
      </c>
      <c r="H63" s="198">
        <f t="shared" si="2"/>
        <v>5.6985220999999999</v>
      </c>
      <c r="I63" s="91">
        <f t="shared" si="3"/>
        <v>0</v>
      </c>
      <c r="J63" s="91">
        <f t="shared" si="4"/>
        <v>4.5358302941315057E-2</v>
      </c>
      <c r="K63" s="198" t="s">
        <v>305</v>
      </c>
      <c r="L63" s="198" t="s">
        <v>305</v>
      </c>
      <c r="M63" s="374"/>
      <c r="N63" s="374"/>
    </row>
    <row r="64" spans="1:14" ht="14.5" x14ac:dyDescent="0.35">
      <c r="A64" s="383" t="s">
        <v>49</v>
      </c>
      <c r="B64" s="378">
        <v>5.4861410900000003</v>
      </c>
      <c r="C64" s="198">
        <f t="shared" si="0"/>
        <v>5.4978742756521058E-2</v>
      </c>
      <c r="D64" s="378">
        <v>5.8518361100000007</v>
      </c>
      <c r="E64" s="198">
        <f t="shared" si="1"/>
        <v>4.8125827207156434E-2</v>
      </c>
      <c r="F64" s="378">
        <v>5.5906989500000002</v>
      </c>
      <c r="G64" s="378">
        <v>0</v>
      </c>
      <c r="H64" s="198">
        <f t="shared" si="2"/>
        <v>5.5906989500000002</v>
      </c>
      <c r="I64" s="91">
        <f t="shared" si="3"/>
        <v>4.4500067241608494E-2</v>
      </c>
      <c r="J64" s="91">
        <f t="shared" si="4"/>
        <v>0</v>
      </c>
      <c r="K64" s="198">
        <f>((H64/D64)-1)*100</f>
        <v>-4.4624824600564601</v>
      </c>
      <c r="L64" s="198">
        <f t="shared" ref="L64:L68" si="7">((H64/B64)-1)*100</f>
        <v>1.9058543753201151</v>
      </c>
      <c r="M64" s="374"/>
      <c r="N64" s="374"/>
    </row>
    <row r="65" spans="1:14" ht="14.5" x14ac:dyDescent="0.35">
      <c r="A65" s="383" t="s">
        <v>202</v>
      </c>
      <c r="B65" s="378">
        <v>1.3458146200000001</v>
      </c>
      <c r="C65" s="198">
        <f t="shared" si="0"/>
        <v>1.3486929077674367E-2</v>
      </c>
      <c r="D65" s="378">
        <v>0.53609249999999997</v>
      </c>
      <c r="E65" s="198">
        <f t="shared" si="1"/>
        <v>4.4088546803222935E-3</v>
      </c>
      <c r="F65" s="378">
        <v>0</v>
      </c>
      <c r="G65" s="378">
        <v>5.3940969599999997</v>
      </c>
      <c r="H65" s="198">
        <f t="shared" si="2"/>
        <v>5.3940969599999997</v>
      </c>
      <c r="I65" s="91">
        <f t="shared" si="3"/>
        <v>0</v>
      </c>
      <c r="J65" s="91">
        <f t="shared" si="4"/>
        <v>4.293518208984512E-2</v>
      </c>
      <c r="K65" s="198" t="s">
        <v>305</v>
      </c>
      <c r="L65" s="198" t="s">
        <v>305</v>
      </c>
      <c r="M65" s="374"/>
      <c r="N65" s="374"/>
    </row>
    <row r="66" spans="1:14" ht="14.5" x14ac:dyDescent="0.35">
      <c r="A66" s="383" t="s">
        <v>42</v>
      </c>
      <c r="B66" s="378">
        <v>1.56803</v>
      </c>
      <c r="C66" s="198">
        <f t="shared" si="0"/>
        <v>1.571383538816493E-2</v>
      </c>
      <c r="D66" s="378">
        <v>12.428000000000001</v>
      </c>
      <c r="E66" s="198">
        <f t="shared" si="1"/>
        <v>0.10220856655716219</v>
      </c>
      <c r="F66" s="378">
        <v>5.3304580000000001</v>
      </c>
      <c r="G66" s="378">
        <v>0</v>
      </c>
      <c r="H66" s="198">
        <f t="shared" si="2"/>
        <v>5.3304580000000001</v>
      </c>
      <c r="I66" s="91">
        <f t="shared" si="3"/>
        <v>4.2428637554982267E-2</v>
      </c>
      <c r="J66" s="91">
        <f t="shared" si="4"/>
        <v>0</v>
      </c>
      <c r="K66" s="198">
        <f>((H66/D66)-1)*100</f>
        <v>-57.109285484390092</v>
      </c>
      <c r="L66" s="198">
        <f t="shared" si="7"/>
        <v>239.94617449921242</v>
      </c>
      <c r="M66" s="374"/>
      <c r="N66" s="374"/>
    </row>
    <row r="67" spans="1:14" ht="14.5" x14ac:dyDescent="0.35">
      <c r="A67" s="383" t="s">
        <v>143</v>
      </c>
      <c r="B67" s="378">
        <v>16.089585449999998</v>
      </c>
      <c r="C67" s="198">
        <f t="shared" si="0"/>
        <v>0.16123996175144195</v>
      </c>
      <c r="D67" s="378">
        <v>7.5162525900000103</v>
      </c>
      <c r="E67" s="198">
        <f t="shared" si="1"/>
        <v>6.1814081357053317E-2</v>
      </c>
      <c r="F67" s="378">
        <v>0.84146201000000109</v>
      </c>
      <c r="G67" s="378">
        <v>4.4671659100000003</v>
      </c>
      <c r="H67" s="198">
        <f t="shared" si="2"/>
        <v>5.3086279200000011</v>
      </c>
      <c r="I67" s="91">
        <f t="shared" si="3"/>
        <v>6.6977521703720216E-3</v>
      </c>
      <c r="J67" s="91">
        <f t="shared" si="4"/>
        <v>3.5557125352711258E-2</v>
      </c>
      <c r="K67" s="198" t="s">
        <v>305</v>
      </c>
      <c r="L67" s="198">
        <f t="shared" si="7"/>
        <v>-67.005812943427941</v>
      </c>
      <c r="M67" s="374"/>
      <c r="N67" s="374"/>
    </row>
    <row r="68" spans="1:14" ht="14.5" x14ac:dyDescent="0.35">
      <c r="A68" s="383" t="s">
        <v>132</v>
      </c>
      <c r="B68" s="378">
        <v>2.2931521500000001</v>
      </c>
      <c r="C68" s="198">
        <f t="shared" ref="C68:C131" si="8">(B68/$B$264)*100</f>
        <v>2.2980565043472696E-2</v>
      </c>
      <c r="D68" s="378">
        <v>2.3073673100000001</v>
      </c>
      <c r="E68" s="198">
        <f t="shared" ref="E68:E131" si="9">(D68/$D$264)*100</f>
        <v>1.8975917708074934E-2</v>
      </c>
      <c r="F68" s="378">
        <v>0.36973850000000003</v>
      </c>
      <c r="G68" s="378">
        <v>4.81158544</v>
      </c>
      <c r="H68" s="198">
        <f t="shared" ref="H68:H131" si="10">F68+G68</f>
        <v>5.1813239400000004</v>
      </c>
      <c r="I68" s="91">
        <f t="shared" ref="I68:I131" si="11">(F68/$H$264)*100</f>
        <v>2.9429930423657425E-3</v>
      </c>
      <c r="J68" s="91">
        <f t="shared" ref="J68:J131" si="12">(G68/$H$264)*100</f>
        <v>3.829858798223152E-2</v>
      </c>
      <c r="K68" s="198">
        <f>((H68/D68)-1)*100</f>
        <v>124.55566209785647</v>
      </c>
      <c r="L68" s="198">
        <f t="shared" si="7"/>
        <v>125.94767381658474</v>
      </c>
      <c r="M68" s="374"/>
      <c r="N68" s="374"/>
    </row>
    <row r="69" spans="1:14" ht="14.5" x14ac:dyDescent="0.35">
      <c r="A69" s="383" t="s">
        <v>75</v>
      </c>
      <c r="B69" s="378">
        <v>8.8216649800000013</v>
      </c>
      <c r="C69" s="198">
        <f t="shared" si="8"/>
        <v>8.8405318358232482E-2</v>
      </c>
      <c r="D69" s="378">
        <v>5.83095915</v>
      </c>
      <c r="E69" s="198">
        <f t="shared" si="9"/>
        <v>4.7954133921376631E-2</v>
      </c>
      <c r="F69" s="378">
        <v>3.79644629</v>
      </c>
      <c r="G69" s="378">
        <v>1.23310042</v>
      </c>
      <c r="H69" s="198">
        <f t="shared" si="10"/>
        <v>5.02954671</v>
      </c>
      <c r="I69" s="91">
        <f t="shared" si="11"/>
        <v>3.021842468984224E-2</v>
      </c>
      <c r="J69" s="91">
        <f t="shared" si="12"/>
        <v>9.8150610677499774E-3</v>
      </c>
      <c r="K69" s="198" t="s">
        <v>305</v>
      </c>
      <c r="L69" s="198" t="s">
        <v>305</v>
      </c>
      <c r="M69" s="374"/>
      <c r="N69" s="374"/>
    </row>
    <row r="70" spans="1:14" ht="14.5" x14ac:dyDescent="0.35">
      <c r="A70" s="383" t="s">
        <v>172</v>
      </c>
      <c r="B70" s="378">
        <v>6.1895178299999998</v>
      </c>
      <c r="C70" s="198">
        <f t="shared" si="8"/>
        <v>6.2027553243708212E-2</v>
      </c>
      <c r="D70" s="378">
        <v>36.8379811</v>
      </c>
      <c r="E70" s="198">
        <f t="shared" si="9"/>
        <v>0.30295761531146059</v>
      </c>
      <c r="F70" s="378">
        <v>0.22611123000000002</v>
      </c>
      <c r="G70" s="378">
        <v>4.60531047</v>
      </c>
      <c r="H70" s="198">
        <f t="shared" si="10"/>
        <v>4.8314216999999999</v>
      </c>
      <c r="I70" s="91">
        <f t="shared" si="11"/>
        <v>1.7997686924427945E-3</v>
      </c>
      <c r="J70" s="91">
        <f t="shared" si="12"/>
        <v>3.6656709190804056E-2</v>
      </c>
      <c r="K70" s="198">
        <f>((H70/D70)-1)*100</f>
        <v>-86.88467294968018</v>
      </c>
      <c r="L70" s="198">
        <f>((H70/B70)-1)*100</f>
        <v>-21.941872813055618</v>
      </c>
      <c r="M70" s="374"/>
      <c r="N70" s="374"/>
    </row>
    <row r="71" spans="1:14" ht="14.5" x14ac:dyDescent="0.35">
      <c r="A71" s="383" t="s">
        <v>133</v>
      </c>
      <c r="B71" s="378">
        <v>6.2515067999999996</v>
      </c>
      <c r="C71" s="198">
        <f t="shared" si="8"/>
        <v>6.2648768699064231E-2</v>
      </c>
      <c r="D71" s="378">
        <v>5.2588909800000003</v>
      </c>
      <c r="E71" s="198">
        <f t="shared" si="9"/>
        <v>4.3249413320420815E-2</v>
      </c>
      <c r="F71" s="378">
        <v>1.6018482700000001</v>
      </c>
      <c r="G71" s="378">
        <v>2.9343107599999998</v>
      </c>
      <c r="H71" s="198">
        <f t="shared" si="10"/>
        <v>4.5361590300000003</v>
      </c>
      <c r="I71" s="91">
        <f t="shared" si="11"/>
        <v>1.2750168872150455E-2</v>
      </c>
      <c r="J71" s="91">
        <f t="shared" si="12"/>
        <v>2.3356118312858769E-2</v>
      </c>
      <c r="K71" s="198">
        <f>((H71/D71)-1)*100</f>
        <v>-13.743048729258877</v>
      </c>
      <c r="L71" s="198">
        <f>((H71/B71)-1)*100</f>
        <v>-27.438949118634881</v>
      </c>
      <c r="M71" s="374"/>
      <c r="N71" s="374"/>
    </row>
    <row r="72" spans="1:14" ht="14.5" x14ac:dyDescent="0.35">
      <c r="A72" s="383" t="s">
        <v>147</v>
      </c>
      <c r="B72" s="378">
        <v>1.00016101</v>
      </c>
      <c r="C72" s="198">
        <f t="shared" si="8"/>
        <v>1.0023000499225639E-2</v>
      </c>
      <c r="D72" s="378">
        <v>3.6504141899999998</v>
      </c>
      <c r="E72" s="198">
        <f t="shared" si="9"/>
        <v>3.0021210307356314E-2</v>
      </c>
      <c r="F72" s="378">
        <v>4.0869047400000005</v>
      </c>
      <c r="G72" s="378">
        <v>0.23821435999999999</v>
      </c>
      <c r="H72" s="198">
        <f t="shared" si="10"/>
        <v>4.3251191000000002</v>
      </c>
      <c r="I72" s="91">
        <f t="shared" si="11"/>
        <v>3.2530375426501633E-2</v>
      </c>
      <c r="J72" s="91">
        <f t="shared" si="12"/>
        <v>1.8961055017846615E-3</v>
      </c>
      <c r="K72" s="198">
        <f>((H72/D72)-1)*100</f>
        <v>18.482968640881836</v>
      </c>
      <c r="L72" s="198">
        <f>((H72/B72)-1)*100</f>
        <v>332.44228246809985</v>
      </c>
      <c r="M72" s="374"/>
      <c r="N72" s="374"/>
    </row>
    <row r="73" spans="1:14" ht="14.5" x14ac:dyDescent="0.35">
      <c r="A73" s="383" t="s">
        <v>196</v>
      </c>
      <c r="B73" s="378">
        <v>7.2229688400000001</v>
      </c>
      <c r="C73" s="198">
        <f t="shared" si="8"/>
        <v>7.2384165714689502E-2</v>
      </c>
      <c r="D73" s="378">
        <v>114.326641</v>
      </c>
      <c r="E73" s="198">
        <f t="shared" si="9"/>
        <v>0.94022868489743205</v>
      </c>
      <c r="F73" s="378">
        <v>0</v>
      </c>
      <c r="G73" s="378">
        <v>4.2869839000000001</v>
      </c>
      <c r="H73" s="198">
        <f t="shared" si="10"/>
        <v>4.2869839000000001</v>
      </c>
      <c r="I73" s="91">
        <f t="shared" si="11"/>
        <v>0</v>
      </c>
      <c r="J73" s="91">
        <f t="shared" si="12"/>
        <v>3.4122937671986972E-2</v>
      </c>
      <c r="K73" s="198" t="s">
        <v>305</v>
      </c>
      <c r="L73" s="198" t="s">
        <v>305</v>
      </c>
      <c r="M73" s="374"/>
      <c r="N73" s="374"/>
    </row>
    <row r="74" spans="1:14" ht="14.5" x14ac:dyDescent="0.35">
      <c r="A74" s="383" t="s">
        <v>240</v>
      </c>
      <c r="B74" s="378">
        <v>2.1373401400000001</v>
      </c>
      <c r="C74" s="198">
        <f t="shared" si="8"/>
        <v>2.1419112598915442E-2</v>
      </c>
      <c r="D74" s="378">
        <v>0.57524093999999992</v>
      </c>
      <c r="E74" s="198">
        <f t="shared" si="9"/>
        <v>4.7308136387507671E-3</v>
      </c>
      <c r="F74" s="378">
        <v>3.4999999999999997E-5</v>
      </c>
      <c r="G74" s="378">
        <v>4.2780757999999999</v>
      </c>
      <c r="H74" s="198">
        <f t="shared" si="10"/>
        <v>4.2781107999999994</v>
      </c>
      <c r="I74" s="91">
        <f t="shared" si="11"/>
        <v>2.7858812777895992E-7</v>
      </c>
      <c r="J74" s="91">
        <f t="shared" si="12"/>
        <v>3.4052032217670745E-2</v>
      </c>
      <c r="K74" s="198" t="s">
        <v>305</v>
      </c>
      <c r="L74" s="198" t="s">
        <v>305</v>
      </c>
      <c r="M74" s="374"/>
      <c r="N74" s="374"/>
    </row>
    <row r="75" spans="1:14" ht="14.5" x14ac:dyDescent="0.35">
      <c r="A75" s="383" t="s">
        <v>195</v>
      </c>
      <c r="B75" s="378">
        <v>37.555649259999996</v>
      </c>
      <c r="C75" s="198">
        <f t="shared" si="8"/>
        <v>0.37635969360745519</v>
      </c>
      <c r="D75" s="378">
        <v>3.1555862799999996</v>
      </c>
      <c r="E75" s="198">
        <f t="shared" si="9"/>
        <v>2.5951717921326663E-2</v>
      </c>
      <c r="F75" s="378">
        <v>0</v>
      </c>
      <c r="G75" s="378">
        <v>4.1434652000000005</v>
      </c>
      <c r="H75" s="198">
        <f t="shared" si="10"/>
        <v>4.1434652000000005</v>
      </c>
      <c r="I75" s="91">
        <f t="shared" si="11"/>
        <v>0</v>
      </c>
      <c r="J75" s="91">
        <f t="shared" si="12"/>
        <v>3.2980577502436395E-2</v>
      </c>
      <c r="K75" s="198" t="s">
        <v>305</v>
      </c>
      <c r="L75" s="198" t="s">
        <v>305</v>
      </c>
      <c r="M75" s="374"/>
      <c r="N75" s="374"/>
    </row>
    <row r="76" spans="1:14" ht="14.5" x14ac:dyDescent="0.35">
      <c r="A76" s="383" t="s">
        <v>26</v>
      </c>
      <c r="B76" s="378">
        <v>1.7543157</v>
      </c>
      <c r="C76" s="198">
        <f t="shared" si="8"/>
        <v>1.758067647218059E-2</v>
      </c>
      <c r="D76" s="378">
        <v>6.7436889999999999E-2</v>
      </c>
      <c r="E76" s="198">
        <f t="shared" si="9"/>
        <v>5.5460475217034315E-4</v>
      </c>
      <c r="F76" s="378">
        <v>0.20799024999999999</v>
      </c>
      <c r="G76" s="378">
        <v>3.5797892899999999</v>
      </c>
      <c r="H76" s="198">
        <f t="shared" si="10"/>
        <v>3.7877795399999998</v>
      </c>
      <c r="I76" s="91">
        <f t="shared" si="11"/>
        <v>1.655531838393652E-3</v>
      </c>
      <c r="J76" s="91">
        <f t="shared" si="12"/>
        <v>2.849390846126492E-2</v>
      </c>
      <c r="K76" s="198">
        <f>((H76/D76)-1)*100</f>
        <v>5516.7767226513552</v>
      </c>
      <c r="L76" s="198">
        <f>((H76/B76)-1)*100</f>
        <v>115.9120812747671</v>
      </c>
      <c r="M76" s="374"/>
      <c r="N76" s="374"/>
    </row>
    <row r="77" spans="1:14" ht="14.5" x14ac:dyDescent="0.35">
      <c r="A77" s="383" t="s">
        <v>211</v>
      </c>
      <c r="B77" s="378">
        <v>9.4844595700000003</v>
      </c>
      <c r="C77" s="198">
        <f t="shared" si="8"/>
        <v>9.504743941677489E-2</v>
      </c>
      <c r="D77" s="378">
        <v>2.5950702000000003</v>
      </c>
      <c r="E77" s="198">
        <f t="shared" si="9"/>
        <v>2.1342002354136483E-2</v>
      </c>
      <c r="F77" s="378">
        <v>0</v>
      </c>
      <c r="G77" s="378">
        <v>3.7269694800000002</v>
      </c>
      <c r="H77" s="198">
        <f t="shared" si="10"/>
        <v>3.7269694800000002</v>
      </c>
      <c r="I77" s="91">
        <f t="shared" si="11"/>
        <v>0</v>
      </c>
      <c r="J77" s="91">
        <f t="shared" si="12"/>
        <v>2.9665412849214968E-2</v>
      </c>
      <c r="K77" s="198" t="s">
        <v>305</v>
      </c>
      <c r="L77" s="198" t="s">
        <v>305</v>
      </c>
      <c r="M77" s="374"/>
      <c r="N77" s="374"/>
    </row>
    <row r="78" spans="1:14" ht="14.5" x14ac:dyDescent="0.35">
      <c r="A78" s="383" t="s">
        <v>181</v>
      </c>
      <c r="B78" s="378">
        <v>9.7847927600000002</v>
      </c>
      <c r="C78" s="198">
        <f t="shared" si="8"/>
        <v>9.805719452940824E-2</v>
      </c>
      <c r="D78" s="378">
        <v>0.81789588999999996</v>
      </c>
      <c r="E78" s="198">
        <f t="shared" si="9"/>
        <v>6.7264215086815567E-3</v>
      </c>
      <c r="F78" s="378">
        <v>0</v>
      </c>
      <c r="G78" s="378">
        <v>3.4315547899999999</v>
      </c>
      <c r="H78" s="198">
        <f t="shared" si="10"/>
        <v>3.4315547899999999</v>
      </c>
      <c r="I78" s="91">
        <f t="shared" si="11"/>
        <v>0</v>
      </c>
      <c r="J78" s="91">
        <f t="shared" si="12"/>
        <v>2.7314012123343487E-2</v>
      </c>
      <c r="K78" s="198" t="s">
        <v>305</v>
      </c>
      <c r="L78" s="198" t="s">
        <v>305</v>
      </c>
      <c r="M78" s="374"/>
      <c r="N78" s="374"/>
    </row>
    <row r="79" spans="1:14" ht="14.5" x14ac:dyDescent="0.35">
      <c r="A79" s="383" t="s">
        <v>216</v>
      </c>
      <c r="B79" s="378">
        <v>1.50844303</v>
      </c>
      <c r="C79" s="198">
        <f t="shared" si="8"/>
        <v>1.5116691304276533E-2</v>
      </c>
      <c r="D79" s="378">
        <v>8.9880783500000003</v>
      </c>
      <c r="E79" s="198">
        <f t="shared" si="9"/>
        <v>7.3918458662452807E-2</v>
      </c>
      <c r="F79" s="378">
        <v>0</v>
      </c>
      <c r="G79" s="378">
        <v>3.32852009</v>
      </c>
      <c r="H79" s="198">
        <f t="shared" si="10"/>
        <v>3.32852009</v>
      </c>
      <c r="I79" s="91">
        <f t="shared" si="11"/>
        <v>0</v>
      </c>
      <c r="J79" s="91">
        <f t="shared" si="12"/>
        <v>2.6493890861364434E-2</v>
      </c>
      <c r="K79" s="198" t="s">
        <v>305</v>
      </c>
      <c r="L79" s="198" t="s">
        <v>305</v>
      </c>
      <c r="M79" s="374"/>
      <c r="N79" s="374"/>
    </row>
    <row r="80" spans="1:14" ht="14.5" x14ac:dyDescent="0.35">
      <c r="A80" s="383" t="s">
        <v>24</v>
      </c>
      <c r="B80" s="378">
        <v>0.28626966999999998</v>
      </c>
      <c r="C80" s="198">
        <f t="shared" si="8"/>
        <v>2.8688191367539496E-3</v>
      </c>
      <c r="D80" s="378">
        <v>3.3999495</v>
      </c>
      <c r="E80" s="198">
        <f t="shared" si="9"/>
        <v>2.7961374699206652E-2</v>
      </c>
      <c r="F80" s="378">
        <v>2.9707439999999998</v>
      </c>
      <c r="G80" s="378">
        <v>0.1047</v>
      </c>
      <c r="H80" s="198">
        <f t="shared" si="10"/>
        <v>3.0754439999999996</v>
      </c>
      <c r="I80" s="91">
        <f t="shared" si="11"/>
        <v>2.3646114544873673E-2</v>
      </c>
      <c r="J80" s="91">
        <f t="shared" si="12"/>
        <v>8.3337648509877456E-4</v>
      </c>
      <c r="K80" s="198" t="s">
        <v>305</v>
      </c>
      <c r="L80" s="198" t="s">
        <v>305</v>
      </c>
      <c r="M80" s="374"/>
      <c r="N80" s="374"/>
    </row>
    <row r="81" spans="1:14" ht="14.5" x14ac:dyDescent="0.35">
      <c r="A81" s="383" t="s">
        <v>98</v>
      </c>
      <c r="B81" s="378">
        <v>1.6733358600000001</v>
      </c>
      <c r="C81" s="198">
        <f t="shared" si="8"/>
        <v>1.6769146159928954E-2</v>
      </c>
      <c r="D81" s="378">
        <v>1.1618035800000002</v>
      </c>
      <c r="E81" s="198">
        <f t="shared" si="9"/>
        <v>9.5547375710314866E-3</v>
      </c>
      <c r="F81" s="378">
        <v>0.1092885</v>
      </c>
      <c r="G81" s="378">
        <v>2.93323029</v>
      </c>
      <c r="H81" s="198">
        <f t="shared" si="10"/>
        <v>3.0425187899999999</v>
      </c>
      <c r="I81" s="91">
        <f t="shared" si="11"/>
        <v>8.6989938865059601E-4</v>
      </c>
      <c r="J81" s="91">
        <f t="shared" si="12"/>
        <v>2.3347518138161018E-2</v>
      </c>
      <c r="K81" s="198">
        <f>((H81/D81)-1)*100</f>
        <v>161.87893051594827</v>
      </c>
      <c r="L81" s="198">
        <f>((H81/B81)-1)*100</f>
        <v>81.82355752538524</v>
      </c>
      <c r="M81" s="374"/>
      <c r="N81" s="374"/>
    </row>
    <row r="82" spans="1:14" ht="14.5" x14ac:dyDescent="0.35">
      <c r="A82" s="383" t="s">
        <v>220</v>
      </c>
      <c r="B82" s="378">
        <v>5.8395294500000006</v>
      </c>
      <c r="C82" s="198">
        <f t="shared" si="8"/>
        <v>5.8520184257725483E-2</v>
      </c>
      <c r="D82" s="378">
        <v>3.8094076499999998</v>
      </c>
      <c r="E82" s="198">
        <f t="shared" si="9"/>
        <v>3.1328781407980989E-2</v>
      </c>
      <c r="F82" s="378">
        <v>0</v>
      </c>
      <c r="G82" s="378">
        <v>3.0130977000000003</v>
      </c>
      <c r="H82" s="198">
        <f t="shared" si="10"/>
        <v>3.0130977000000003</v>
      </c>
      <c r="I82" s="91">
        <f t="shared" si="11"/>
        <v>0</v>
      </c>
      <c r="J82" s="91">
        <f t="shared" si="12"/>
        <v>2.3983235630231154E-2</v>
      </c>
      <c r="K82" s="198" t="s">
        <v>305</v>
      </c>
      <c r="L82" s="198" t="s">
        <v>305</v>
      </c>
      <c r="M82" s="374"/>
      <c r="N82" s="374"/>
    </row>
    <row r="83" spans="1:14" ht="14.5" x14ac:dyDescent="0.35">
      <c r="A83" s="383" t="s">
        <v>194</v>
      </c>
      <c r="B83" s="378">
        <v>2.93869099</v>
      </c>
      <c r="C83" s="198">
        <f t="shared" si="8"/>
        <v>2.944975955405409E-2</v>
      </c>
      <c r="D83" s="378">
        <v>2.62531121</v>
      </c>
      <c r="E83" s="198">
        <f t="shared" si="9"/>
        <v>2.1590706110440054E-2</v>
      </c>
      <c r="F83" s="378">
        <v>0</v>
      </c>
      <c r="G83" s="378">
        <v>2.7534268100000001</v>
      </c>
      <c r="H83" s="198">
        <f t="shared" si="10"/>
        <v>2.7534268100000001</v>
      </c>
      <c r="I83" s="91">
        <f t="shared" si="11"/>
        <v>0</v>
      </c>
      <c r="J83" s="91">
        <f t="shared" si="12"/>
        <v>2.1916343427836972E-2</v>
      </c>
      <c r="K83" s="198" t="s">
        <v>305</v>
      </c>
      <c r="L83" s="198" t="s">
        <v>305</v>
      </c>
      <c r="M83" s="374"/>
      <c r="N83" s="374"/>
    </row>
    <row r="84" spans="1:14" ht="14.5" x14ac:dyDescent="0.35">
      <c r="A84" s="383" t="s">
        <v>142</v>
      </c>
      <c r="B84" s="378">
        <v>0.65296657999999996</v>
      </c>
      <c r="C84" s="198">
        <f t="shared" si="8"/>
        <v>6.5436307673278089E-3</v>
      </c>
      <c r="D84" s="378">
        <v>1.4839598500000002</v>
      </c>
      <c r="E84" s="198">
        <f t="shared" si="9"/>
        <v>1.2204168739691134E-2</v>
      </c>
      <c r="F84" s="378">
        <v>0.57447868000000002</v>
      </c>
      <c r="G84" s="378">
        <v>2.12264805</v>
      </c>
      <c r="H84" s="198">
        <f t="shared" si="10"/>
        <v>2.6971267299999999</v>
      </c>
      <c r="I84" s="91">
        <f t="shared" si="11"/>
        <v>4.5726554260036639E-3</v>
      </c>
      <c r="J84" s="91">
        <f t="shared" si="12"/>
        <v>1.6895558462376004E-2</v>
      </c>
      <c r="K84" s="198">
        <f>((H84/D84)-1)*100</f>
        <v>81.752001578748889</v>
      </c>
      <c r="L84" s="198">
        <f>((H84/B84)-1)*100</f>
        <v>313.05739261571392</v>
      </c>
      <c r="M84" s="374"/>
      <c r="N84" s="374"/>
    </row>
    <row r="85" spans="1:14" ht="14.5" x14ac:dyDescent="0.35">
      <c r="A85" s="383" t="s">
        <v>229</v>
      </c>
      <c r="B85" s="378">
        <v>2.73565462</v>
      </c>
      <c r="C85" s="198">
        <f t="shared" si="8"/>
        <v>2.741505352420099E-2</v>
      </c>
      <c r="D85" s="378">
        <v>3.1187138599999997</v>
      </c>
      <c r="E85" s="198">
        <f t="shared" si="9"/>
        <v>2.5648477078576933E-2</v>
      </c>
      <c r="F85" s="378">
        <v>0.36168913000000003</v>
      </c>
      <c r="G85" s="378">
        <v>2.3003377200000004</v>
      </c>
      <c r="H85" s="198">
        <f t="shared" si="10"/>
        <v>2.6620268500000002</v>
      </c>
      <c r="I85" s="91">
        <f t="shared" si="11"/>
        <v>2.8789227875628816E-3</v>
      </c>
      <c r="J85" s="91">
        <f t="shared" si="12"/>
        <v>1.8309907962117757E-2</v>
      </c>
      <c r="K85" s="198">
        <f>((H85/D85)-1)*100</f>
        <v>-14.643440549560371</v>
      </c>
      <c r="L85" s="198">
        <f>((H85/B85)-1)*100</f>
        <v>-2.6914132164827076</v>
      </c>
      <c r="M85" s="374"/>
      <c r="N85" s="374"/>
    </row>
    <row r="86" spans="1:14" ht="14.5" x14ac:dyDescent="0.35">
      <c r="A86" s="383" t="s">
        <v>185</v>
      </c>
      <c r="B86" s="378">
        <v>0.16264818</v>
      </c>
      <c r="C86" s="198">
        <f t="shared" si="8"/>
        <v>1.629960349422281E-3</v>
      </c>
      <c r="D86" s="378">
        <v>2.9875669999999997E-2</v>
      </c>
      <c r="E86" s="198">
        <f t="shared" si="9"/>
        <v>2.4569917972600686E-4</v>
      </c>
      <c r="F86" s="378">
        <v>0</v>
      </c>
      <c r="G86" s="378">
        <v>2.5868252099999998</v>
      </c>
      <c r="H86" s="198">
        <f t="shared" si="10"/>
        <v>2.5868252099999998</v>
      </c>
      <c r="I86" s="91">
        <f t="shared" si="11"/>
        <v>0</v>
      </c>
      <c r="J86" s="91">
        <f t="shared" si="12"/>
        <v>2.0590251204151852E-2</v>
      </c>
      <c r="K86" s="198" t="s">
        <v>305</v>
      </c>
      <c r="L86" s="198" t="s">
        <v>305</v>
      </c>
      <c r="M86" s="374"/>
      <c r="N86" s="374"/>
    </row>
    <row r="87" spans="1:14" ht="14.5" x14ac:dyDescent="0.35">
      <c r="A87" s="383" t="s">
        <v>134</v>
      </c>
      <c r="B87" s="378">
        <v>1.5492536799999999</v>
      </c>
      <c r="C87" s="198">
        <f t="shared" si="8"/>
        <v>1.5525670619840655E-2</v>
      </c>
      <c r="D87" s="378">
        <v>3.0448839700000003</v>
      </c>
      <c r="E87" s="198">
        <f t="shared" si="9"/>
        <v>2.5041295937124335E-2</v>
      </c>
      <c r="F87" s="378">
        <v>7.9094109999999995E-2</v>
      </c>
      <c r="G87" s="378">
        <v>2.45570523</v>
      </c>
      <c r="H87" s="198">
        <f t="shared" si="10"/>
        <v>2.5347993400000002</v>
      </c>
      <c r="I87" s="91">
        <f t="shared" si="11"/>
        <v>6.2956228637837464E-4</v>
      </c>
      <c r="J87" s="91">
        <f t="shared" si="12"/>
        <v>1.9546580640077148E-2</v>
      </c>
      <c r="K87" s="198">
        <f>((H87/D87)-1)*100</f>
        <v>-16.752186126816515</v>
      </c>
      <c r="L87" s="198">
        <f>((H87/B87)-1)*100</f>
        <v>63.614221009951088</v>
      </c>
      <c r="M87" s="374"/>
      <c r="N87" s="374"/>
    </row>
    <row r="88" spans="1:14" ht="14.5" x14ac:dyDescent="0.35">
      <c r="A88" s="383" t="s">
        <v>51</v>
      </c>
      <c r="B88" s="378">
        <v>1.8241336000000001</v>
      </c>
      <c r="C88" s="198">
        <f t="shared" si="8"/>
        <v>1.8280348664515788E-2</v>
      </c>
      <c r="D88" s="378">
        <v>2.1000290000000001</v>
      </c>
      <c r="E88" s="198">
        <f t="shared" si="9"/>
        <v>1.7270755859226807E-2</v>
      </c>
      <c r="F88" s="378">
        <v>2.4527169999999998</v>
      </c>
      <c r="G88" s="378">
        <v>0</v>
      </c>
      <c r="H88" s="198">
        <f t="shared" si="10"/>
        <v>2.4527169999999998</v>
      </c>
      <c r="I88" s="91">
        <f t="shared" si="11"/>
        <v>1.9522795342903635E-2</v>
      </c>
      <c r="J88" s="91">
        <f t="shared" si="12"/>
        <v>0</v>
      </c>
      <c r="K88" s="198" t="s">
        <v>305</v>
      </c>
      <c r="L88" s="198" t="s">
        <v>305</v>
      </c>
      <c r="M88" s="374"/>
      <c r="N88" s="374"/>
    </row>
    <row r="89" spans="1:14" ht="14.5" x14ac:dyDescent="0.35">
      <c r="A89" s="383" t="s">
        <v>113</v>
      </c>
      <c r="B89" s="378">
        <v>0.28687918000000001</v>
      </c>
      <c r="C89" s="198">
        <f t="shared" si="8"/>
        <v>2.874927272317326E-3</v>
      </c>
      <c r="D89" s="378">
        <v>1.3648210000000001</v>
      </c>
      <c r="E89" s="198">
        <f t="shared" si="9"/>
        <v>1.1224364179040283E-2</v>
      </c>
      <c r="F89" s="378">
        <v>1.9720757499999999</v>
      </c>
      <c r="G89" s="378">
        <v>0.46209266999999998</v>
      </c>
      <c r="H89" s="198">
        <f t="shared" si="10"/>
        <v>2.4341684199999998</v>
      </c>
      <c r="I89" s="91">
        <f t="shared" si="11"/>
        <v>1.5697054029451089E-2</v>
      </c>
      <c r="J89" s="91">
        <f t="shared" si="12"/>
        <v>3.6781009084480218E-3</v>
      </c>
      <c r="K89" s="198" t="s">
        <v>305</v>
      </c>
      <c r="L89" s="198" t="s">
        <v>305</v>
      </c>
      <c r="M89" s="374"/>
      <c r="N89" s="374"/>
    </row>
    <row r="90" spans="1:14" ht="14.5" x14ac:dyDescent="0.35">
      <c r="A90" s="383" t="s">
        <v>256</v>
      </c>
      <c r="B90" s="378">
        <v>1.0427072900000001</v>
      </c>
      <c r="C90" s="198">
        <f t="shared" si="8"/>
        <v>1.0449373234631704E-2</v>
      </c>
      <c r="D90" s="378">
        <v>2.0638748499999999</v>
      </c>
      <c r="E90" s="198">
        <f t="shared" si="9"/>
        <v>1.6973422109098656E-2</v>
      </c>
      <c r="F90" s="378">
        <v>0.22140695000000002</v>
      </c>
      <c r="G90" s="378">
        <v>2.1595318399999996</v>
      </c>
      <c r="H90" s="198">
        <f t="shared" si="10"/>
        <v>2.3809387899999996</v>
      </c>
      <c r="I90" s="91">
        <f t="shared" si="11"/>
        <v>1.76232421936428E-3</v>
      </c>
      <c r="J90" s="91">
        <f t="shared" si="12"/>
        <v>1.7189140919561498E-2</v>
      </c>
      <c r="K90" s="198" t="s">
        <v>305</v>
      </c>
      <c r="L90" s="198" t="s">
        <v>305</v>
      </c>
      <c r="M90" s="374"/>
      <c r="N90" s="374"/>
    </row>
    <row r="91" spans="1:14" ht="14.5" x14ac:dyDescent="0.35">
      <c r="A91" s="383" t="s">
        <v>174</v>
      </c>
      <c r="B91" s="378">
        <v>0.37774280999999998</v>
      </c>
      <c r="C91" s="198">
        <f t="shared" si="8"/>
        <v>3.7855068687479582E-3</v>
      </c>
      <c r="D91" s="378">
        <v>0.42025847</v>
      </c>
      <c r="E91" s="198">
        <f t="shared" si="9"/>
        <v>3.456229144046198E-3</v>
      </c>
      <c r="F91" s="378">
        <v>5.5166099999999996E-2</v>
      </c>
      <c r="G91" s="378">
        <v>2.2512387400000002</v>
      </c>
      <c r="H91" s="198">
        <f t="shared" si="10"/>
        <v>2.3064048400000003</v>
      </c>
      <c r="I91" s="91">
        <f t="shared" si="11"/>
        <v>4.3910344331048228E-4</v>
      </c>
      <c r="J91" s="91">
        <f t="shared" si="12"/>
        <v>1.7919096736001852E-2</v>
      </c>
      <c r="K91" s="198">
        <f>((H91/D91)-1)*100</f>
        <v>448.80627153094628</v>
      </c>
      <c r="L91" s="198">
        <f>((H91/B91)-1)*100</f>
        <v>510.57544417589327</v>
      </c>
      <c r="M91" s="374"/>
      <c r="N91" s="374"/>
    </row>
    <row r="92" spans="1:14" ht="14.5" x14ac:dyDescent="0.35">
      <c r="A92" s="383" t="s">
        <v>169</v>
      </c>
      <c r="B92" s="378">
        <v>1.4825615000000001</v>
      </c>
      <c r="C92" s="198">
        <f t="shared" si="8"/>
        <v>1.4857322477140666E-2</v>
      </c>
      <c r="D92" s="378">
        <v>33.606231610000002</v>
      </c>
      <c r="E92" s="198">
        <f t="shared" si="9"/>
        <v>0.27637952689460027</v>
      </c>
      <c r="F92" s="378">
        <v>0.41541550999999999</v>
      </c>
      <c r="G92" s="378">
        <v>1.7165520000000001</v>
      </c>
      <c r="H92" s="198">
        <f t="shared" si="10"/>
        <v>2.13196751</v>
      </c>
      <c r="I92" s="91">
        <f t="shared" si="11"/>
        <v>3.3065665480354798E-3</v>
      </c>
      <c r="J92" s="91">
        <f t="shared" si="12"/>
        <v>1.3663171654720835E-2</v>
      </c>
      <c r="K92" s="198">
        <f>((H92/D92)-1)*100</f>
        <v>-93.656035181982134</v>
      </c>
      <c r="L92" s="198" t="s">
        <v>305</v>
      </c>
      <c r="M92" s="374"/>
      <c r="N92" s="374"/>
    </row>
    <row r="93" spans="1:14" ht="14.5" x14ac:dyDescent="0.35">
      <c r="A93" s="383" t="s">
        <v>204</v>
      </c>
      <c r="B93" s="378">
        <v>0.96402965000000007</v>
      </c>
      <c r="C93" s="198">
        <f t="shared" si="8"/>
        <v>9.6609141594295074E-3</v>
      </c>
      <c r="D93" s="378">
        <v>0.72524571999999998</v>
      </c>
      <c r="E93" s="198">
        <f t="shared" si="9"/>
        <v>5.9644613327097685E-3</v>
      </c>
      <c r="F93" s="378">
        <v>0</v>
      </c>
      <c r="G93" s="378">
        <v>1.9637841299999999</v>
      </c>
      <c r="H93" s="198">
        <f t="shared" si="10"/>
        <v>1.9637841299999999</v>
      </c>
      <c r="I93" s="91">
        <f t="shared" si="11"/>
        <v>0</v>
      </c>
      <c r="J93" s="91">
        <f t="shared" si="12"/>
        <v>1.5631055546820961E-2</v>
      </c>
      <c r="K93" s="198" t="s">
        <v>305</v>
      </c>
      <c r="L93" s="198" t="s">
        <v>305</v>
      </c>
      <c r="M93" s="374"/>
      <c r="N93" s="374"/>
    </row>
    <row r="94" spans="1:14" ht="14.5" x14ac:dyDescent="0.35">
      <c r="A94" s="383" t="s">
        <v>74</v>
      </c>
      <c r="B94" s="378">
        <v>1.4688232700000001</v>
      </c>
      <c r="C94" s="198">
        <f t="shared" si="8"/>
        <v>1.4719646358224097E-2</v>
      </c>
      <c r="D94" s="378">
        <v>1.7035736000000001</v>
      </c>
      <c r="E94" s="198">
        <f t="shared" si="9"/>
        <v>1.4010284493130382E-2</v>
      </c>
      <c r="F94" s="378">
        <v>1.9397251200000001</v>
      </c>
      <c r="G94" s="378">
        <v>0</v>
      </c>
      <c r="H94" s="198">
        <f t="shared" si="10"/>
        <v>1.9397251200000001</v>
      </c>
      <c r="I94" s="91">
        <f t="shared" si="11"/>
        <v>1.5439553988189096E-2</v>
      </c>
      <c r="J94" s="91">
        <f t="shared" si="12"/>
        <v>0</v>
      </c>
      <c r="K94" s="198">
        <f>((H94/D94)-1)*100</f>
        <v>13.862126062531143</v>
      </c>
      <c r="L94" s="198">
        <f>((H94/B94)-1)*100</f>
        <v>32.059803219212334</v>
      </c>
      <c r="M94" s="374"/>
      <c r="N94" s="374"/>
    </row>
    <row r="95" spans="1:14" ht="14.5" x14ac:dyDescent="0.35">
      <c r="A95" s="383" t="s">
        <v>99</v>
      </c>
      <c r="B95" s="378">
        <v>1.0752982200000001</v>
      </c>
      <c r="C95" s="198">
        <f t="shared" si="8"/>
        <v>1.0775979555408224E-2</v>
      </c>
      <c r="D95" s="378">
        <v>1.98802948</v>
      </c>
      <c r="E95" s="198">
        <f t="shared" si="9"/>
        <v>1.6349665547487974E-2</v>
      </c>
      <c r="F95" s="378">
        <v>0.70185341000000001</v>
      </c>
      <c r="G95" s="378">
        <v>1.1556074299999999</v>
      </c>
      <c r="H95" s="198">
        <f t="shared" si="10"/>
        <v>1.8574608399999999</v>
      </c>
      <c r="I95" s="91">
        <f t="shared" si="11"/>
        <v>5.5865150704908217E-3</v>
      </c>
      <c r="J95" s="91">
        <f t="shared" si="12"/>
        <v>9.1982431534615855E-3</v>
      </c>
      <c r="K95" s="198" t="s">
        <v>305</v>
      </c>
      <c r="L95" s="198" t="s">
        <v>305</v>
      </c>
      <c r="M95" s="374"/>
      <c r="N95" s="374"/>
    </row>
    <row r="96" spans="1:14" ht="14.5" x14ac:dyDescent="0.35">
      <c r="A96" s="383" t="s">
        <v>127</v>
      </c>
      <c r="B96" s="378">
        <v>1.2497473100000001</v>
      </c>
      <c r="C96" s="198">
        <f t="shared" si="8"/>
        <v>1.2524201390370037E-2</v>
      </c>
      <c r="D96" s="378">
        <v>2.24950429</v>
      </c>
      <c r="E96" s="198">
        <f t="shared" si="9"/>
        <v>1.8500048997834473E-2</v>
      </c>
      <c r="F96" s="378">
        <v>1.84295509</v>
      </c>
      <c r="G96" s="378">
        <v>0</v>
      </c>
      <c r="H96" s="198">
        <f t="shared" si="10"/>
        <v>1.84295509</v>
      </c>
      <c r="I96" s="91">
        <f t="shared" si="11"/>
        <v>1.4669297374394418E-2</v>
      </c>
      <c r="J96" s="91">
        <f t="shared" si="12"/>
        <v>0</v>
      </c>
      <c r="K96" s="198">
        <f>((H96/D96)-1)*100</f>
        <v>-18.072835060030044</v>
      </c>
      <c r="L96" s="198">
        <f>((H96/B96)-1)*100</f>
        <v>47.466217790858842</v>
      </c>
      <c r="M96" s="374"/>
      <c r="N96" s="374"/>
    </row>
    <row r="97" spans="1:14" ht="14.5" x14ac:dyDescent="0.35">
      <c r="A97" s="383" t="s">
        <v>254</v>
      </c>
      <c r="B97" s="378">
        <v>1.8874999999999999E-2</v>
      </c>
      <c r="C97" s="198">
        <f t="shared" si="8"/>
        <v>1.8915367878906208E-4</v>
      </c>
      <c r="D97" s="378">
        <v>9.706614999999999E-2</v>
      </c>
      <c r="E97" s="198">
        <f t="shared" si="9"/>
        <v>7.9827744228536265E-4</v>
      </c>
      <c r="F97" s="378">
        <v>2.9114279999999999E-2</v>
      </c>
      <c r="G97" s="378">
        <v>1.7895842399999999</v>
      </c>
      <c r="H97" s="198">
        <f t="shared" si="10"/>
        <v>1.8186985199999999</v>
      </c>
      <c r="I97" s="91">
        <f t="shared" si="11"/>
        <v>2.3173979305235481E-4</v>
      </c>
      <c r="J97" s="91">
        <f t="shared" si="12"/>
        <v>1.4244483512123795E-2</v>
      </c>
      <c r="K97" s="198">
        <f>((H97/D97)-1)*100</f>
        <v>1773.6691627307771</v>
      </c>
      <c r="L97" s="198" t="s">
        <v>305</v>
      </c>
      <c r="M97" s="374"/>
      <c r="N97" s="374"/>
    </row>
    <row r="98" spans="1:14" ht="14.5" x14ac:dyDescent="0.35">
      <c r="A98" s="383" t="s">
        <v>92</v>
      </c>
      <c r="B98" s="378">
        <v>0.80394074000000004</v>
      </c>
      <c r="C98" s="198">
        <f t="shared" si="8"/>
        <v>8.0566012450013717E-3</v>
      </c>
      <c r="D98" s="378">
        <v>0.4661555</v>
      </c>
      <c r="E98" s="198">
        <f t="shared" si="9"/>
        <v>3.8336888837896053E-3</v>
      </c>
      <c r="F98" s="378">
        <v>1.8140000000000001E-3</v>
      </c>
      <c r="G98" s="378">
        <v>1.6812302699999999</v>
      </c>
      <c r="H98" s="198">
        <f t="shared" si="10"/>
        <v>1.6830442699999999</v>
      </c>
      <c r="I98" s="91">
        <f t="shared" si="11"/>
        <v>1.4438824679743812E-5</v>
      </c>
      <c r="J98" s="91">
        <f t="shared" si="12"/>
        <v>1.3382022665274723E-2</v>
      </c>
      <c r="K98" s="198" t="s">
        <v>305</v>
      </c>
      <c r="L98" s="198" t="s">
        <v>305</v>
      </c>
      <c r="M98" s="374"/>
      <c r="N98" s="374"/>
    </row>
    <row r="99" spans="1:14" ht="14.5" x14ac:dyDescent="0.35">
      <c r="A99" s="383" t="s">
        <v>105</v>
      </c>
      <c r="B99" s="378">
        <v>2.7215758700000001</v>
      </c>
      <c r="C99" s="198">
        <f t="shared" si="8"/>
        <v>2.7273964922598263E-2</v>
      </c>
      <c r="D99" s="378">
        <v>3.5572976299999999</v>
      </c>
      <c r="E99" s="198">
        <f t="shared" si="9"/>
        <v>2.9255414513959629E-2</v>
      </c>
      <c r="F99" s="378">
        <v>0.10911512</v>
      </c>
      <c r="G99" s="378">
        <v>1.5269681100000001</v>
      </c>
      <c r="H99" s="198">
        <f t="shared" si="10"/>
        <v>1.6360832300000001</v>
      </c>
      <c r="I99" s="91">
        <f t="shared" si="11"/>
        <v>8.6851934266218692E-4</v>
      </c>
      <c r="J99" s="91">
        <f t="shared" si="12"/>
        <v>1.2154148198373628E-2</v>
      </c>
      <c r="K99" s="198">
        <f>((H99/D99)-1)*100</f>
        <v>-54.007693474892058</v>
      </c>
      <c r="L99" s="198">
        <f>((H99/B99)-1)*100</f>
        <v>-39.884709883175148</v>
      </c>
      <c r="M99" s="374"/>
      <c r="N99" s="374"/>
    </row>
    <row r="100" spans="1:14" ht="14.5" x14ac:dyDescent="0.35">
      <c r="A100" s="383" t="s">
        <v>170</v>
      </c>
      <c r="B100" s="378">
        <v>1.36038736</v>
      </c>
      <c r="C100" s="198">
        <f t="shared" si="8"/>
        <v>1.3632968144219347E-2</v>
      </c>
      <c r="D100" s="378">
        <v>1.77583384</v>
      </c>
      <c r="E100" s="198">
        <f t="shared" si="9"/>
        <v>1.4604556745260774E-2</v>
      </c>
      <c r="F100" s="378">
        <v>0.34239022999999996</v>
      </c>
      <c r="G100" s="378">
        <v>1.20794552</v>
      </c>
      <c r="H100" s="198">
        <f t="shared" si="10"/>
        <v>1.5503357499999999</v>
      </c>
      <c r="I100" s="91">
        <f t="shared" si="11"/>
        <v>2.7253100898716421E-3</v>
      </c>
      <c r="J100" s="91">
        <f t="shared" si="12"/>
        <v>9.6148365964509198E-3</v>
      </c>
      <c r="K100" s="198" t="s">
        <v>305</v>
      </c>
      <c r="L100" s="198" t="s">
        <v>305</v>
      </c>
      <c r="M100" s="374"/>
      <c r="N100" s="374"/>
    </row>
    <row r="101" spans="1:14" ht="14.5" x14ac:dyDescent="0.35">
      <c r="A101" s="383" t="s">
        <v>97</v>
      </c>
      <c r="B101" s="378">
        <v>134.00054616</v>
      </c>
      <c r="C101" s="198">
        <f t="shared" si="8"/>
        <v>1.3428713253460942</v>
      </c>
      <c r="D101" s="378">
        <v>243.26077986000001</v>
      </c>
      <c r="E101" s="198">
        <f t="shared" si="9"/>
        <v>2.0005902485571281</v>
      </c>
      <c r="F101" s="378">
        <v>1.2297187599999999</v>
      </c>
      <c r="G101" s="378">
        <v>0.28699069999999999</v>
      </c>
      <c r="H101" s="198">
        <f t="shared" si="10"/>
        <v>1.51670946</v>
      </c>
      <c r="I101" s="91">
        <f t="shared" si="11"/>
        <v>9.7881442012304042E-3</v>
      </c>
      <c r="J101" s="91">
        <f t="shared" si="12"/>
        <v>2.2843486229420901E-3</v>
      </c>
      <c r="K101" s="198">
        <f>((H101/D101)-1)*100</f>
        <v>-99.376508839249439</v>
      </c>
      <c r="L101" s="198">
        <f>((H101/B101)-1)*100</f>
        <v>-98.868131881948443</v>
      </c>
      <c r="M101" s="374"/>
      <c r="N101" s="374"/>
    </row>
    <row r="102" spans="1:14" ht="14.5" x14ac:dyDescent="0.35">
      <c r="A102" s="383" t="s">
        <v>22</v>
      </c>
      <c r="B102" s="378">
        <v>3.1252223099999998</v>
      </c>
      <c r="C102" s="198">
        <f t="shared" si="8"/>
        <v>3.1319062091133804E-2</v>
      </c>
      <c r="D102" s="378">
        <v>2.9999999999999997E-4</v>
      </c>
      <c r="E102" s="198">
        <f t="shared" si="9"/>
        <v>2.4672167659437281E-6</v>
      </c>
      <c r="F102" s="378">
        <v>1.3988895100000001</v>
      </c>
      <c r="G102" s="378">
        <v>6.7200000000000003E-3</v>
      </c>
      <c r="H102" s="198">
        <f t="shared" si="10"/>
        <v>1.4056095100000001</v>
      </c>
      <c r="I102" s="91">
        <f t="shared" si="11"/>
        <v>1.113468598744362E-2</v>
      </c>
      <c r="J102" s="91">
        <f t="shared" si="12"/>
        <v>5.3488920533560308E-5</v>
      </c>
      <c r="K102" s="198">
        <f>((H102/D102)-1)*100</f>
        <v>468436.50333333341</v>
      </c>
      <c r="L102" s="198">
        <f>((H102/B102)-1)*100</f>
        <v>-55.023695258338279</v>
      </c>
      <c r="M102" s="374"/>
      <c r="N102" s="374"/>
    </row>
    <row r="103" spans="1:14" ht="14.5" x14ac:dyDescent="0.35">
      <c r="A103" s="383" t="s">
        <v>176</v>
      </c>
      <c r="B103" s="378">
        <v>0</v>
      </c>
      <c r="C103" s="198">
        <f t="shared" si="8"/>
        <v>0</v>
      </c>
      <c r="D103" s="378">
        <v>18.868707430000001</v>
      </c>
      <c r="E103" s="198">
        <f t="shared" si="9"/>
        <v>0.15517730440994332</v>
      </c>
      <c r="F103" s="378">
        <v>0</v>
      </c>
      <c r="G103" s="378">
        <v>1.3645033999999998</v>
      </c>
      <c r="H103" s="198">
        <f t="shared" si="10"/>
        <v>1.3645033999999998</v>
      </c>
      <c r="I103" s="91">
        <f t="shared" si="11"/>
        <v>0</v>
      </c>
      <c r="J103" s="91">
        <f t="shared" si="12"/>
        <v>1.0860984215829293E-2</v>
      </c>
      <c r="K103" s="198" t="s">
        <v>305</v>
      </c>
      <c r="L103" s="198" t="s">
        <v>305</v>
      </c>
      <c r="M103" s="374"/>
      <c r="N103" s="374"/>
    </row>
    <row r="104" spans="1:14" ht="14.5" x14ac:dyDescent="0.35">
      <c r="A104" s="383" t="s">
        <v>67</v>
      </c>
      <c r="B104" s="378">
        <v>70.150013879999989</v>
      </c>
      <c r="C104" s="198">
        <f t="shared" si="8"/>
        <v>0.70300043404004053</v>
      </c>
      <c r="D104" s="378">
        <v>4.0738944899999998</v>
      </c>
      <c r="E104" s="198">
        <f t="shared" si="9"/>
        <v>3.3503935961379246E-2</v>
      </c>
      <c r="F104" s="378">
        <v>1.2972481899999999</v>
      </c>
      <c r="G104" s="378">
        <v>1.75E-3</v>
      </c>
      <c r="H104" s="198">
        <f t="shared" si="10"/>
        <v>1.2989981899999998</v>
      </c>
      <c r="I104" s="91">
        <f t="shared" si="11"/>
        <v>1.0325655557621272E-2</v>
      </c>
      <c r="J104" s="91">
        <f t="shared" si="12"/>
        <v>1.3929406388947999E-5</v>
      </c>
      <c r="K104" s="198" t="s">
        <v>305</v>
      </c>
      <c r="L104" s="198" t="s">
        <v>305</v>
      </c>
      <c r="M104" s="374"/>
      <c r="N104" s="374"/>
    </row>
    <row r="105" spans="1:14" ht="14.5" x14ac:dyDescent="0.35">
      <c r="A105" s="383" t="s">
        <v>199</v>
      </c>
      <c r="B105" s="378">
        <v>1.44150103</v>
      </c>
      <c r="C105" s="198">
        <f t="shared" si="8"/>
        <v>1.4445839618687267E-2</v>
      </c>
      <c r="D105" s="378">
        <v>2.1007479199999999</v>
      </c>
      <c r="E105" s="198">
        <f t="shared" si="9"/>
        <v>1.7276668297484712E-2</v>
      </c>
      <c r="F105" s="378">
        <v>0</v>
      </c>
      <c r="G105" s="378">
        <v>1.27360322</v>
      </c>
      <c r="H105" s="198">
        <f t="shared" si="10"/>
        <v>1.27360322</v>
      </c>
      <c r="I105" s="91">
        <f t="shared" si="11"/>
        <v>0</v>
      </c>
      <c r="J105" s="91">
        <f t="shared" si="12"/>
        <v>1.0137449616944424E-2</v>
      </c>
      <c r="K105" s="198" t="s">
        <v>305</v>
      </c>
      <c r="L105" s="198" t="s">
        <v>305</v>
      </c>
      <c r="M105" s="374"/>
      <c r="N105" s="374"/>
    </row>
    <row r="106" spans="1:14" ht="14.5" x14ac:dyDescent="0.35">
      <c r="A106" s="383" t="s">
        <v>212</v>
      </c>
      <c r="B106" s="378">
        <v>1.9854834800000001</v>
      </c>
      <c r="C106" s="198">
        <f t="shared" si="8"/>
        <v>1.9897298247253468E-2</v>
      </c>
      <c r="D106" s="378">
        <v>2.02296583</v>
      </c>
      <c r="E106" s="198">
        <f t="shared" si="9"/>
        <v>1.6636984042357566E-2</v>
      </c>
      <c r="F106" s="378">
        <v>0</v>
      </c>
      <c r="G106" s="378">
        <v>1.2282399199999998</v>
      </c>
      <c r="H106" s="198">
        <f t="shared" si="10"/>
        <v>1.2282399199999998</v>
      </c>
      <c r="I106" s="91">
        <f t="shared" si="11"/>
        <v>0</v>
      </c>
      <c r="J106" s="91">
        <f t="shared" si="12"/>
        <v>9.77637313646227E-3</v>
      </c>
      <c r="K106" s="198" t="s">
        <v>305</v>
      </c>
      <c r="L106" s="198" t="s">
        <v>305</v>
      </c>
      <c r="M106" s="374"/>
      <c r="N106" s="374"/>
    </row>
    <row r="107" spans="1:14" ht="14.5" x14ac:dyDescent="0.35">
      <c r="A107" s="383" t="s">
        <v>36</v>
      </c>
      <c r="B107" s="378">
        <v>8.7937429999999997E-2</v>
      </c>
      <c r="C107" s="198">
        <f t="shared" si="8"/>
        <v>8.812550139208282E-4</v>
      </c>
      <c r="D107" s="378">
        <v>0.45733488</v>
      </c>
      <c r="E107" s="198">
        <f t="shared" si="9"/>
        <v>3.7611476119562099E-3</v>
      </c>
      <c r="F107" s="378">
        <v>4.4397440000000003E-2</v>
      </c>
      <c r="G107" s="378">
        <v>1.16537</v>
      </c>
      <c r="H107" s="198">
        <f t="shared" si="10"/>
        <v>1.20976744</v>
      </c>
      <c r="I107" s="91">
        <f t="shared" si="11"/>
        <v>3.5338856250796306E-4</v>
      </c>
      <c r="J107" s="91">
        <f t="shared" si="12"/>
        <v>9.2759498991361877E-3</v>
      </c>
      <c r="K107" s="198">
        <f t="shared" ref="K107:K114" si="13">((H107/D107)-1)*100</f>
        <v>164.52551355802996</v>
      </c>
      <c r="L107" s="198" t="s">
        <v>305</v>
      </c>
      <c r="M107" s="374"/>
      <c r="N107" s="374"/>
    </row>
    <row r="108" spans="1:14" ht="14.5" x14ac:dyDescent="0.35">
      <c r="A108" s="383" t="s">
        <v>89</v>
      </c>
      <c r="B108" s="378">
        <v>0.55373660999999996</v>
      </c>
      <c r="C108" s="198">
        <f t="shared" si="8"/>
        <v>5.5492088403541265E-3</v>
      </c>
      <c r="D108" s="378">
        <v>0.57605229000000002</v>
      </c>
      <c r="E108" s="198">
        <f t="shared" si="9"/>
        <v>4.7374862264942625E-3</v>
      </c>
      <c r="F108" s="378">
        <v>1.14242665</v>
      </c>
      <c r="G108" s="378">
        <v>0</v>
      </c>
      <c r="H108" s="198">
        <f t="shared" si="10"/>
        <v>1.14242665</v>
      </c>
      <c r="I108" s="91">
        <f t="shared" si="11"/>
        <v>9.0933286156654036E-3</v>
      </c>
      <c r="J108" s="91">
        <f t="shared" si="12"/>
        <v>0</v>
      </c>
      <c r="K108" s="198">
        <f t="shared" si="13"/>
        <v>98.319956335908316</v>
      </c>
      <c r="L108" s="198">
        <f t="shared" ref="L108:L114" si="14">((H108/B108)-1)*100</f>
        <v>106.31228446318551</v>
      </c>
      <c r="M108" s="374"/>
      <c r="N108" s="374"/>
    </row>
    <row r="109" spans="1:14" ht="14.5" x14ac:dyDescent="0.35">
      <c r="A109" s="383" t="s">
        <v>103</v>
      </c>
      <c r="B109" s="378">
        <v>1.76475749</v>
      </c>
      <c r="C109" s="198">
        <f t="shared" si="8"/>
        <v>1.768531769028087E-2</v>
      </c>
      <c r="D109" s="378">
        <v>1.79499078</v>
      </c>
      <c r="E109" s="198">
        <f t="shared" si="9"/>
        <v>1.47621044904347E-2</v>
      </c>
      <c r="F109" s="378">
        <v>0.70502558999999998</v>
      </c>
      <c r="G109" s="378">
        <v>0.40519808000000002</v>
      </c>
      <c r="H109" s="198">
        <f t="shared" si="10"/>
        <v>1.1102236699999999</v>
      </c>
      <c r="I109" s="91">
        <f t="shared" si="11"/>
        <v>5.6117645472673313E-3</v>
      </c>
      <c r="J109" s="91">
        <f t="shared" si="12"/>
        <v>3.2252392710522639E-3</v>
      </c>
      <c r="K109" s="198">
        <f t="shared" si="13"/>
        <v>-38.148781466164415</v>
      </c>
      <c r="L109" s="198">
        <f t="shared" si="14"/>
        <v>-37.08916515209124</v>
      </c>
      <c r="M109" s="374"/>
      <c r="N109" s="374"/>
    </row>
    <row r="110" spans="1:14" ht="14.5" x14ac:dyDescent="0.35">
      <c r="A110" s="383" t="s">
        <v>187</v>
      </c>
      <c r="B110" s="378">
        <v>2.219484E-2</v>
      </c>
      <c r="C110" s="198">
        <f t="shared" si="8"/>
        <v>2.2242308006011267E-4</v>
      </c>
      <c r="D110" s="378">
        <v>1.671827E-2</v>
      </c>
      <c r="E110" s="198">
        <f t="shared" si="9"/>
        <v>1.3749198680524684E-4</v>
      </c>
      <c r="F110" s="378">
        <v>0</v>
      </c>
      <c r="G110" s="378">
        <v>1.0765555</v>
      </c>
      <c r="H110" s="198">
        <f t="shared" si="10"/>
        <v>1.0765555</v>
      </c>
      <c r="I110" s="91">
        <f t="shared" si="11"/>
        <v>0</v>
      </c>
      <c r="J110" s="91">
        <f t="shared" si="12"/>
        <v>8.5690166055754878E-3</v>
      </c>
      <c r="K110" s="198" t="s">
        <v>305</v>
      </c>
      <c r="L110" s="198" t="s">
        <v>305</v>
      </c>
      <c r="M110" s="374"/>
      <c r="N110" s="374"/>
    </row>
    <row r="111" spans="1:14" ht="14.5" x14ac:dyDescent="0.35">
      <c r="A111" s="383" t="s">
        <v>128</v>
      </c>
      <c r="B111" s="378">
        <v>0.47260209999999997</v>
      </c>
      <c r="C111" s="198">
        <f t="shared" si="8"/>
        <v>4.7361285201820503E-3</v>
      </c>
      <c r="D111" s="378">
        <v>0.76757093999999992</v>
      </c>
      <c r="E111" s="198">
        <f t="shared" si="9"/>
        <v>6.3125463073972913E-3</v>
      </c>
      <c r="F111" s="378">
        <v>0.44158046000000001</v>
      </c>
      <c r="G111" s="378">
        <v>0.62091885999999996</v>
      </c>
      <c r="H111" s="198">
        <f t="shared" si="10"/>
        <v>1.0624993199999999</v>
      </c>
      <c r="I111" s="91">
        <f t="shared" si="11"/>
        <v>3.5148306747191972E-3</v>
      </c>
      <c r="J111" s="91">
        <f t="shared" si="12"/>
        <v>4.9423035060013176E-3</v>
      </c>
      <c r="K111" s="198">
        <f t="shared" si="13"/>
        <v>38.423598996595686</v>
      </c>
      <c r="L111" s="198">
        <f t="shared" si="14"/>
        <v>124.81900101586514</v>
      </c>
      <c r="M111" s="374"/>
      <c r="N111" s="374"/>
    </row>
    <row r="112" spans="1:14" ht="14.5" x14ac:dyDescent="0.35">
      <c r="A112" s="383" t="s">
        <v>198</v>
      </c>
      <c r="B112" s="378">
        <v>3.1851470099999997</v>
      </c>
      <c r="C112" s="198">
        <f t="shared" si="8"/>
        <v>3.1919590698038756E-2</v>
      </c>
      <c r="D112" s="378">
        <v>0.58701204000000007</v>
      </c>
      <c r="E112" s="198">
        <f t="shared" si="9"/>
        <v>4.8276198229961018E-3</v>
      </c>
      <c r="F112" s="378">
        <v>0</v>
      </c>
      <c r="G112" s="378">
        <v>1.0623286000000001</v>
      </c>
      <c r="H112" s="198">
        <f t="shared" si="10"/>
        <v>1.0623286000000001</v>
      </c>
      <c r="I112" s="91">
        <f t="shared" si="11"/>
        <v>0</v>
      </c>
      <c r="J112" s="91">
        <f t="shared" si="12"/>
        <v>8.4557753074298182E-3</v>
      </c>
      <c r="K112" s="198" t="s">
        <v>305</v>
      </c>
      <c r="L112" s="198" t="s">
        <v>305</v>
      </c>
      <c r="M112" s="374"/>
      <c r="N112" s="374"/>
    </row>
    <row r="113" spans="1:14" ht="14.5" x14ac:dyDescent="0.35">
      <c r="A113" s="383" t="s">
        <v>60</v>
      </c>
      <c r="B113" s="378">
        <v>0.72008987000000002</v>
      </c>
      <c r="C113" s="198">
        <f t="shared" si="8"/>
        <v>7.2162992301582768E-3</v>
      </c>
      <c r="D113" s="378">
        <v>0.44298560999999997</v>
      </c>
      <c r="E113" s="198">
        <f t="shared" si="9"/>
        <v>3.6431384135460322E-3</v>
      </c>
      <c r="F113" s="378">
        <v>1.035042</v>
      </c>
      <c r="G113" s="378">
        <v>0</v>
      </c>
      <c r="H113" s="198">
        <f t="shared" si="10"/>
        <v>1.035042</v>
      </c>
      <c r="I113" s="91">
        <f t="shared" si="11"/>
        <v>8.2385832272168641E-3</v>
      </c>
      <c r="J113" s="91">
        <f t="shared" si="12"/>
        <v>0</v>
      </c>
      <c r="K113" s="198">
        <f t="shared" si="13"/>
        <v>133.65138203924954</v>
      </c>
      <c r="L113" s="198">
        <f t="shared" si="14"/>
        <v>43.737892049502094</v>
      </c>
      <c r="M113" s="374"/>
      <c r="N113" s="374"/>
    </row>
    <row r="114" spans="1:14" ht="14.5" x14ac:dyDescent="0.35">
      <c r="A114" s="383" t="s">
        <v>40</v>
      </c>
      <c r="B114" s="378">
        <v>1.1304461100000001</v>
      </c>
      <c r="C114" s="198">
        <f t="shared" si="8"/>
        <v>1.1328637900889258E-2</v>
      </c>
      <c r="D114" s="378">
        <v>0.74698308999999996</v>
      </c>
      <c r="E114" s="198">
        <f t="shared" si="9"/>
        <v>6.1432306784148421E-3</v>
      </c>
      <c r="F114" s="378">
        <v>1.0063660699999999</v>
      </c>
      <c r="G114" s="378">
        <v>0</v>
      </c>
      <c r="H114" s="198">
        <f t="shared" si="10"/>
        <v>1.0063660699999999</v>
      </c>
      <c r="I114" s="91">
        <f t="shared" si="11"/>
        <v>8.010332551473421E-3</v>
      </c>
      <c r="J114" s="91">
        <f t="shared" si="12"/>
        <v>0</v>
      </c>
      <c r="K114" s="198">
        <f t="shared" si="13"/>
        <v>34.72407655171952</v>
      </c>
      <c r="L114" s="198">
        <f t="shared" si="14"/>
        <v>-10.976201245011152</v>
      </c>
      <c r="M114" s="374"/>
      <c r="N114" s="374"/>
    </row>
    <row r="115" spans="1:14" ht="14.5" x14ac:dyDescent="0.35">
      <c r="A115" s="383" t="s">
        <v>182</v>
      </c>
      <c r="B115" s="378">
        <v>0.11749428999999999</v>
      </c>
      <c r="C115" s="198">
        <f t="shared" si="8"/>
        <v>1.1774557451766309E-3</v>
      </c>
      <c r="D115" s="378">
        <v>5.7098999999999997E-2</v>
      </c>
      <c r="E115" s="198">
        <f t="shared" si="9"/>
        <v>4.6958536706206972E-4</v>
      </c>
      <c r="F115" s="378">
        <v>0</v>
      </c>
      <c r="G115" s="378">
        <v>0.99926118999999991</v>
      </c>
      <c r="H115" s="198">
        <f t="shared" si="10"/>
        <v>0.99926118999999991</v>
      </c>
      <c r="I115" s="91">
        <f t="shared" si="11"/>
        <v>0</v>
      </c>
      <c r="J115" s="91">
        <f t="shared" si="12"/>
        <v>7.9537801166935877E-3</v>
      </c>
      <c r="K115" s="198" t="s">
        <v>305</v>
      </c>
      <c r="L115" s="198" t="s">
        <v>305</v>
      </c>
      <c r="M115" s="374"/>
      <c r="N115" s="374"/>
    </row>
    <row r="116" spans="1:14" ht="14.5" x14ac:dyDescent="0.35">
      <c r="A116" s="383" t="s">
        <v>30</v>
      </c>
      <c r="B116" s="378">
        <v>0.138044</v>
      </c>
      <c r="C116" s="198">
        <f t="shared" si="8"/>
        <v>1.3833923409142933E-3</v>
      </c>
      <c r="D116" s="378">
        <v>2.7323400000000001E-2</v>
      </c>
      <c r="E116" s="198">
        <f t="shared" si="9"/>
        <v>2.2470916860862291E-4</v>
      </c>
      <c r="F116" s="378">
        <v>0</v>
      </c>
      <c r="G116" s="378">
        <v>0.97784165000000001</v>
      </c>
      <c r="H116" s="198">
        <f t="shared" si="10"/>
        <v>0.97784165000000001</v>
      </c>
      <c r="I116" s="91">
        <f t="shared" si="11"/>
        <v>0</v>
      </c>
      <c r="J116" s="91">
        <f t="shared" si="12"/>
        <v>7.7832878439368291E-3</v>
      </c>
      <c r="K116" s="198" t="s">
        <v>305</v>
      </c>
      <c r="L116" s="198">
        <f>((H116/B116)-1)*100</f>
        <v>608.35505346121522</v>
      </c>
      <c r="M116" s="374"/>
      <c r="N116" s="374"/>
    </row>
    <row r="117" spans="1:14" ht="14.5" x14ac:dyDescent="0.35">
      <c r="A117" s="383" t="s">
        <v>248</v>
      </c>
      <c r="B117" s="378">
        <v>1.4393739999999999</v>
      </c>
      <c r="C117" s="198">
        <f t="shared" si="8"/>
        <v>1.442452382799086E-2</v>
      </c>
      <c r="D117" s="378">
        <v>2.3390000000000001E-2</v>
      </c>
      <c r="E117" s="198">
        <f t="shared" si="9"/>
        <v>1.9236066718474602E-4</v>
      </c>
      <c r="F117" s="378">
        <v>0</v>
      </c>
      <c r="G117" s="378">
        <v>0.94007300000000005</v>
      </c>
      <c r="H117" s="198">
        <f t="shared" si="10"/>
        <v>0.94007300000000005</v>
      </c>
      <c r="I117" s="91">
        <f t="shared" si="11"/>
        <v>0</v>
      </c>
      <c r="J117" s="91">
        <f t="shared" si="12"/>
        <v>7.482662201301434E-3</v>
      </c>
      <c r="K117" s="198" t="s">
        <v>305</v>
      </c>
      <c r="L117" s="198" t="s">
        <v>305</v>
      </c>
      <c r="M117" s="374"/>
      <c r="N117" s="374"/>
    </row>
    <row r="118" spans="1:14" ht="14.5" x14ac:dyDescent="0.35">
      <c r="A118" s="383" t="s">
        <v>148</v>
      </c>
      <c r="B118" s="378">
        <v>0.49326311</v>
      </c>
      <c r="C118" s="198">
        <f t="shared" si="8"/>
        <v>4.9431804962878833E-3</v>
      </c>
      <c r="D118" s="378">
        <v>0.79532545999999993</v>
      </c>
      <c r="E118" s="198">
        <f t="shared" si="9"/>
        <v>6.5408010309796925E-3</v>
      </c>
      <c r="F118" s="378">
        <v>0.77438190000000007</v>
      </c>
      <c r="G118" s="378">
        <v>0.15601957</v>
      </c>
      <c r="H118" s="198">
        <f t="shared" si="10"/>
        <v>0.93040147000000006</v>
      </c>
      <c r="I118" s="91">
        <f t="shared" si="11"/>
        <v>6.1638172487689658E-3</v>
      </c>
      <c r="J118" s="91">
        <f t="shared" si="12"/>
        <v>1.2418628543765251E-3</v>
      </c>
      <c r="K118" s="198">
        <f>((H118/D118)-1)*100</f>
        <v>16.983740216238029</v>
      </c>
      <c r="L118" s="198">
        <f>((H118/B118)-1)*100</f>
        <v>88.621741852943359</v>
      </c>
      <c r="M118" s="374"/>
      <c r="N118" s="374"/>
    </row>
    <row r="119" spans="1:14" ht="14.5" x14ac:dyDescent="0.35">
      <c r="A119" s="383" t="s">
        <v>224</v>
      </c>
      <c r="B119" s="378">
        <v>3.7597459900000003</v>
      </c>
      <c r="C119" s="198">
        <f t="shared" si="8"/>
        <v>3.7677869420976118E-2</v>
      </c>
      <c r="D119" s="378">
        <v>6.8202867099999995</v>
      </c>
      <c r="E119" s="198">
        <f t="shared" si="9"/>
        <v>5.6090419064850627E-2</v>
      </c>
      <c r="F119" s="378">
        <v>0</v>
      </c>
      <c r="G119" s="378">
        <v>0.88312880000000005</v>
      </c>
      <c r="H119" s="198">
        <f t="shared" si="10"/>
        <v>0.88312880000000005</v>
      </c>
      <c r="I119" s="91">
        <f t="shared" si="11"/>
        <v>0</v>
      </c>
      <c r="J119" s="91">
        <f t="shared" si="12"/>
        <v>7.0294056851337022E-3</v>
      </c>
      <c r="K119" s="198" t="s">
        <v>305</v>
      </c>
      <c r="L119" s="198" t="s">
        <v>305</v>
      </c>
      <c r="M119" s="374"/>
      <c r="N119" s="374"/>
    </row>
    <row r="120" spans="1:14" ht="14.5" x14ac:dyDescent="0.35">
      <c r="A120" s="383" t="s">
        <v>122</v>
      </c>
      <c r="B120" s="378">
        <v>0.44030803999999996</v>
      </c>
      <c r="C120" s="198">
        <f t="shared" si="8"/>
        <v>4.4124972485510726E-3</v>
      </c>
      <c r="D120" s="378">
        <v>2.7916608199999997</v>
      </c>
      <c r="E120" s="198">
        <f t="shared" si="9"/>
        <v>2.2958774599774055E-2</v>
      </c>
      <c r="F120" s="378">
        <v>0.59044410000000003</v>
      </c>
      <c r="G120" s="378">
        <v>0.25414175999999999</v>
      </c>
      <c r="H120" s="198">
        <f t="shared" si="10"/>
        <v>0.84458586000000002</v>
      </c>
      <c r="I120" s="91">
        <f t="shared" si="11"/>
        <v>4.6997347536323715E-3</v>
      </c>
      <c r="J120" s="91">
        <f t="shared" si="12"/>
        <v>2.0228822031099934E-3</v>
      </c>
      <c r="K120" s="198">
        <f t="shared" ref="K120:K129" si="15">((H120/D120)-1)*100</f>
        <v>-69.746114787683979</v>
      </c>
      <c r="L120" s="198">
        <f t="shared" ref="L120:L126" si="16">((H120/B120)-1)*100</f>
        <v>91.817042450553515</v>
      </c>
      <c r="M120" s="374"/>
      <c r="N120" s="374"/>
    </row>
    <row r="121" spans="1:14" ht="14.5" x14ac:dyDescent="0.35">
      <c r="A121" s="383" t="s">
        <v>244</v>
      </c>
      <c r="B121" s="378">
        <v>0</v>
      </c>
      <c r="C121" s="198">
        <f t="shared" si="8"/>
        <v>0</v>
      </c>
      <c r="D121" s="378">
        <v>0</v>
      </c>
      <c r="E121" s="198">
        <f t="shared" si="9"/>
        <v>0</v>
      </c>
      <c r="F121" s="378">
        <v>0</v>
      </c>
      <c r="G121" s="378">
        <v>0.77066579000000002</v>
      </c>
      <c r="H121" s="198">
        <f t="shared" si="10"/>
        <v>0.77066579000000002</v>
      </c>
      <c r="I121" s="91">
        <f t="shared" si="11"/>
        <v>0</v>
      </c>
      <c r="J121" s="91">
        <f t="shared" si="12"/>
        <v>6.1342382736969464E-3</v>
      </c>
      <c r="K121" s="198" t="s">
        <v>305</v>
      </c>
      <c r="L121" s="198" t="s">
        <v>305</v>
      </c>
      <c r="M121" s="374"/>
      <c r="N121" s="374"/>
    </row>
    <row r="122" spans="1:14" ht="14.5" x14ac:dyDescent="0.35">
      <c r="A122" s="383" t="s">
        <v>135</v>
      </c>
      <c r="B122" s="378">
        <v>0.91434746999999994</v>
      </c>
      <c r="C122" s="198">
        <f t="shared" si="8"/>
        <v>9.1630298088461772E-3</v>
      </c>
      <c r="D122" s="378">
        <v>0.45019735</v>
      </c>
      <c r="E122" s="198">
        <f t="shared" si="9"/>
        <v>3.7024481663447887E-3</v>
      </c>
      <c r="F122" s="378">
        <v>0.56675903999999999</v>
      </c>
      <c r="G122" s="378">
        <v>0.17780104999999999</v>
      </c>
      <c r="H122" s="198">
        <f t="shared" si="10"/>
        <v>0.74456009000000001</v>
      </c>
      <c r="I122" s="91">
        <f t="shared" si="11"/>
        <v>4.5112097101543047E-3</v>
      </c>
      <c r="J122" s="91">
        <f t="shared" si="12"/>
        <v>1.4152360467609498E-3</v>
      </c>
      <c r="K122" s="198">
        <f t="shared" si="15"/>
        <v>65.385267150062077</v>
      </c>
      <c r="L122" s="198">
        <f t="shared" si="16"/>
        <v>-18.569240422352774</v>
      </c>
      <c r="M122" s="374"/>
      <c r="N122" s="374"/>
    </row>
    <row r="123" spans="1:14" ht="14.5" x14ac:dyDescent="0.35">
      <c r="A123" s="383" t="s">
        <v>193</v>
      </c>
      <c r="B123" s="378">
        <v>3.7100889999999997E-2</v>
      </c>
      <c r="C123" s="198">
        <f t="shared" si="8"/>
        <v>3.71802375091302E-4</v>
      </c>
      <c r="D123" s="378">
        <v>0.18507354999999998</v>
      </c>
      <c r="E123" s="198">
        <f t="shared" si="9"/>
        <v>1.5220552183090826E-3</v>
      </c>
      <c r="F123" s="378">
        <v>0</v>
      </c>
      <c r="G123" s="378">
        <v>0.73753615000000006</v>
      </c>
      <c r="H123" s="198">
        <f t="shared" si="10"/>
        <v>0.73753615000000006</v>
      </c>
      <c r="I123" s="91">
        <f t="shared" si="11"/>
        <v>0</v>
      </c>
      <c r="J123" s="91">
        <f t="shared" si="12"/>
        <v>5.8705375770800629E-3</v>
      </c>
      <c r="K123" s="198" t="s">
        <v>305</v>
      </c>
      <c r="L123" s="198" t="s">
        <v>305</v>
      </c>
      <c r="M123" s="374"/>
      <c r="N123" s="374"/>
    </row>
    <row r="124" spans="1:14" ht="14.5" x14ac:dyDescent="0.35">
      <c r="A124" s="383" t="s">
        <v>192</v>
      </c>
      <c r="B124" s="378">
        <v>0.17931495</v>
      </c>
      <c r="C124" s="198">
        <f t="shared" si="8"/>
        <v>1.7969845008941312E-3</v>
      </c>
      <c r="D124" s="378">
        <v>8.8281799999999997E-3</v>
      </c>
      <c r="E124" s="198">
        <f t="shared" si="9"/>
        <v>7.2603445695897001E-5</v>
      </c>
      <c r="F124" s="378">
        <v>0</v>
      </c>
      <c r="G124" s="378">
        <v>0.70950800000000003</v>
      </c>
      <c r="H124" s="198">
        <f t="shared" si="10"/>
        <v>0.70950800000000003</v>
      </c>
      <c r="I124" s="91">
        <f t="shared" si="11"/>
        <v>0</v>
      </c>
      <c r="J124" s="91">
        <f t="shared" si="12"/>
        <v>5.6474430104055517E-3</v>
      </c>
      <c r="K124" s="198" t="s">
        <v>305</v>
      </c>
      <c r="L124" s="198" t="s">
        <v>305</v>
      </c>
      <c r="M124" s="374"/>
      <c r="N124" s="374"/>
    </row>
    <row r="125" spans="1:14" ht="14.5" x14ac:dyDescent="0.35">
      <c r="A125" s="383" t="s">
        <v>206</v>
      </c>
      <c r="B125" s="378">
        <v>1.1215273000000001</v>
      </c>
      <c r="C125" s="198">
        <f t="shared" si="8"/>
        <v>1.1239259054694787E-2</v>
      </c>
      <c r="D125" s="378">
        <v>0.54739644999999992</v>
      </c>
      <c r="E125" s="198">
        <f t="shared" si="9"/>
        <v>4.5018189968602587E-3</v>
      </c>
      <c r="F125" s="378">
        <v>0</v>
      </c>
      <c r="G125" s="378">
        <v>0.70922359000000001</v>
      </c>
      <c r="H125" s="198">
        <f t="shared" si="10"/>
        <v>0.70922359000000001</v>
      </c>
      <c r="I125" s="91">
        <f t="shared" si="11"/>
        <v>0</v>
      </c>
      <c r="J125" s="91">
        <f t="shared" si="12"/>
        <v>5.64517920327922E-3</v>
      </c>
      <c r="K125" s="198" t="s">
        <v>305</v>
      </c>
      <c r="L125" s="198" t="s">
        <v>305</v>
      </c>
      <c r="M125" s="374"/>
      <c r="N125" s="374"/>
    </row>
    <row r="126" spans="1:14" ht="14.5" x14ac:dyDescent="0.35">
      <c r="A126" s="383" t="s">
        <v>120</v>
      </c>
      <c r="B126" s="378">
        <v>0.16150379000000001</v>
      </c>
      <c r="C126" s="198">
        <f t="shared" si="8"/>
        <v>1.6184919744040337E-3</v>
      </c>
      <c r="D126" s="378">
        <v>0.15630901999999999</v>
      </c>
      <c r="E126" s="198">
        <f t="shared" si="9"/>
        <v>1.2854941160407784E-3</v>
      </c>
      <c r="F126" s="378">
        <v>0.53632510999999994</v>
      </c>
      <c r="G126" s="378">
        <v>0.17052479000000001</v>
      </c>
      <c r="H126" s="198">
        <f t="shared" si="10"/>
        <v>0.70684989999999992</v>
      </c>
      <c r="I126" s="91">
        <f t="shared" si="11"/>
        <v>4.2689659507355636E-3</v>
      </c>
      <c r="J126" s="91">
        <f t="shared" si="12"/>
        <v>1.3573194853142947E-3</v>
      </c>
      <c r="K126" s="198">
        <f t="shared" si="15"/>
        <v>352.21312244168627</v>
      </c>
      <c r="L126" s="198">
        <f t="shared" si="16"/>
        <v>337.66768569332015</v>
      </c>
      <c r="M126" s="374"/>
      <c r="N126" s="374"/>
    </row>
    <row r="127" spans="1:14" ht="14.5" x14ac:dyDescent="0.35">
      <c r="A127" s="383" t="s">
        <v>180</v>
      </c>
      <c r="B127" s="378">
        <v>213.52778268</v>
      </c>
      <c r="C127" s="198">
        <f t="shared" si="8"/>
        <v>2.1398445360314371</v>
      </c>
      <c r="D127" s="378">
        <v>3.75626288</v>
      </c>
      <c r="E127" s="198">
        <f t="shared" si="9"/>
        <v>3.0891715849426918E-2</v>
      </c>
      <c r="F127" s="378">
        <v>0</v>
      </c>
      <c r="G127" s="378">
        <v>0.69742311999999995</v>
      </c>
      <c r="H127" s="198">
        <f t="shared" si="10"/>
        <v>0.69742311999999995</v>
      </c>
      <c r="I127" s="91">
        <f t="shared" si="11"/>
        <v>0</v>
      </c>
      <c r="J127" s="91">
        <f t="shared" si="12"/>
        <v>5.5512514648731687E-3</v>
      </c>
      <c r="K127" s="198" t="s">
        <v>305</v>
      </c>
      <c r="L127" s="198" t="s">
        <v>305</v>
      </c>
      <c r="M127" s="374"/>
      <c r="N127" s="374"/>
    </row>
    <row r="128" spans="1:14" ht="14.5" x14ac:dyDescent="0.35">
      <c r="A128" s="383" t="s">
        <v>8</v>
      </c>
      <c r="B128" s="378">
        <v>5.3703199999999996E-3</v>
      </c>
      <c r="C128" s="198">
        <f t="shared" si="8"/>
        <v>5.3818054795998717E-5</v>
      </c>
      <c r="D128" s="378">
        <v>0</v>
      </c>
      <c r="E128" s="198">
        <f t="shared" si="9"/>
        <v>0</v>
      </c>
      <c r="F128" s="378">
        <v>0.6552</v>
      </c>
      <c r="G128" s="378">
        <v>0</v>
      </c>
      <c r="H128" s="198">
        <f t="shared" si="10"/>
        <v>0.6552</v>
      </c>
      <c r="I128" s="91">
        <f t="shared" si="11"/>
        <v>5.2151697520221299E-3</v>
      </c>
      <c r="J128" s="91">
        <f t="shared" si="12"/>
        <v>0</v>
      </c>
      <c r="K128" s="198" t="s">
        <v>305</v>
      </c>
      <c r="L128" s="198" t="s">
        <v>305</v>
      </c>
      <c r="M128" s="374"/>
      <c r="N128" s="374"/>
    </row>
    <row r="129" spans="1:14" ht="14.5" x14ac:dyDescent="0.35">
      <c r="A129" s="383" t="s">
        <v>116</v>
      </c>
      <c r="B129" s="378">
        <v>5.3881849699999993</v>
      </c>
      <c r="C129" s="198">
        <f t="shared" si="8"/>
        <v>5.3997086573320904E-2</v>
      </c>
      <c r="D129" s="378">
        <v>6.5928412999999999</v>
      </c>
      <c r="E129" s="198">
        <f t="shared" si="9"/>
        <v>5.4219895301887477E-2</v>
      </c>
      <c r="F129" s="378">
        <v>1.7734880000000001E-2</v>
      </c>
      <c r="G129" s="378">
        <v>0.60445131000000007</v>
      </c>
      <c r="H129" s="198">
        <f t="shared" si="10"/>
        <v>0.62218619000000008</v>
      </c>
      <c r="I129" s="91">
        <f t="shared" si="11"/>
        <v>1.4116362901670063E-4</v>
      </c>
      <c r="J129" s="91">
        <f t="shared" si="12"/>
        <v>4.8112273938982781E-3</v>
      </c>
      <c r="K129" s="198">
        <f t="shared" si="15"/>
        <v>-90.562700333769598</v>
      </c>
      <c r="L129" s="198">
        <f>((H129/B129)-1)*100</f>
        <v>-88.452768539607135</v>
      </c>
      <c r="M129" s="374"/>
      <c r="N129" s="374"/>
    </row>
    <row r="130" spans="1:14" ht="14.5" x14ac:dyDescent="0.35">
      <c r="A130" s="383" t="s">
        <v>25</v>
      </c>
      <c r="B130" s="378">
        <v>1.0603135299999999</v>
      </c>
      <c r="C130" s="198">
        <f t="shared" si="8"/>
        <v>1.0625812178506836E-2</v>
      </c>
      <c r="D130" s="378">
        <v>7.1486000000000006E-3</v>
      </c>
      <c r="E130" s="198">
        <f t="shared" si="9"/>
        <v>5.8790485910084451E-5</v>
      </c>
      <c r="F130" s="378">
        <v>0.61005399999999999</v>
      </c>
      <c r="G130" s="378">
        <v>0</v>
      </c>
      <c r="H130" s="198">
        <f t="shared" si="10"/>
        <v>0.61005399999999999</v>
      </c>
      <c r="I130" s="91">
        <f t="shared" si="11"/>
        <v>4.8558229058304463E-3</v>
      </c>
      <c r="J130" s="91">
        <f t="shared" si="12"/>
        <v>0</v>
      </c>
      <c r="K130" s="198" t="s">
        <v>305</v>
      </c>
      <c r="L130" s="198" t="s">
        <v>305</v>
      </c>
      <c r="M130" s="374"/>
      <c r="N130" s="374"/>
    </row>
    <row r="131" spans="1:14" ht="14.5" x14ac:dyDescent="0.35">
      <c r="A131" s="383" t="s">
        <v>238</v>
      </c>
      <c r="B131" s="378">
        <v>0.45835790000000004</v>
      </c>
      <c r="C131" s="198">
        <f t="shared" si="8"/>
        <v>4.5933818801074996E-3</v>
      </c>
      <c r="D131" s="378">
        <v>0.13044881</v>
      </c>
      <c r="E131" s="198">
        <f t="shared" si="9"/>
        <v>1.0728183037646928E-3</v>
      </c>
      <c r="F131" s="378">
        <v>0.35274469000000003</v>
      </c>
      <c r="G131" s="378">
        <v>0.24596067000000002</v>
      </c>
      <c r="H131" s="198">
        <f t="shared" si="10"/>
        <v>0.59870536000000008</v>
      </c>
      <c r="I131" s="91">
        <f t="shared" si="11"/>
        <v>2.8077280791734176E-3</v>
      </c>
      <c r="J131" s="91">
        <f t="shared" si="12"/>
        <v>1.9577635017873885E-3</v>
      </c>
      <c r="K131" s="198">
        <f>((H131/D131)-1)*100</f>
        <v>358.95808478436874</v>
      </c>
      <c r="L131" s="198">
        <f>((H131/B131)-1)*100</f>
        <v>30.61962278821855</v>
      </c>
      <c r="M131" s="374"/>
      <c r="N131" s="374"/>
    </row>
    <row r="132" spans="1:14" ht="14.5" x14ac:dyDescent="0.35">
      <c r="A132" s="383" t="s">
        <v>249</v>
      </c>
      <c r="B132" s="378">
        <v>0.89886244999999998</v>
      </c>
      <c r="C132" s="198">
        <f t="shared" ref="C132:C195" si="17">(B132/$B$264)*100</f>
        <v>9.0078484314092388E-3</v>
      </c>
      <c r="D132" s="378">
        <v>1.09991444</v>
      </c>
      <c r="E132" s="198">
        <f t="shared" ref="E132:E195" si="18">(D132/$D$264)*100</f>
        <v>9.0457578249053573E-3</v>
      </c>
      <c r="F132" s="378">
        <v>0.24420245999999998</v>
      </c>
      <c r="G132" s="378">
        <v>0.35278886999999998</v>
      </c>
      <c r="H132" s="198">
        <f t="shared" ref="H132:H195" si="19">F132+G132</f>
        <v>0.59699132999999993</v>
      </c>
      <c r="I132" s="91">
        <f t="shared" ref="I132:I195" si="20">(F132/$H$264)*100</f>
        <v>1.9437687465833243E-3</v>
      </c>
      <c r="J132" s="91">
        <f t="shared" ref="J132:J195" si="21">(G132/$H$264)*100</f>
        <v>2.8080797369872822E-3</v>
      </c>
      <c r="K132" s="198" t="s">
        <v>305</v>
      </c>
      <c r="L132" s="198">
        <f>((H132/B132)-1)*100</f>
        <v>-33.583683465696012</v>
      </c>
      <c r="M132" s="374"/>
      <c r="N132" s="374"/>
    </row>
    <row r="133" spans="1:14" ht="14.5" x14ac:dyDescent="0.35">
      <c r="A133" s="383" t="s">
        <v>214</v>
      </c>
      <c r="B133" s="378">
        <v>1.2816238</v>
      </c>
      <c r="C133" s="198">
        <f t="shared" si="17"/>
        <v>1.2843648031449915E-2</v>
      </c>
      <c r="D133" s="378">
        <v>1.6937898200000001</v>
      </c>
      <c r="E133" s="198">
        <f t="shared" si="18"/>
        <v>1.3929822139629365E-2</v>
      </c>
      <c r="F133" s="378">
        <v>0</v>
      </c>
      <c r="G133" s="378">
        <v>0.56434081000000003</v>
      </c>
      <c r="H133" s="198">
        <f t="shared" si="19"/>
        <v>0.56434081000000003</v>
      </c>
      <c r="I133" s="91">
        <f t="shared" si="20"/>
        <v>0</v>
      </c>
      <c r="J133" s="91">
        <f t="shared" si="21"/>
        <v>4.4919614196331928E-3</v>
      </c>
      <c r="K133" s="198" t="s">
        <v>305</v>
      </c>
      <c r="L133" s="198" t="s">
        <v>305</v>
      </c>
      <c r="M133" s="374"/>
      <c r="N133" s="374"/>
    </row>
    <row r="134" spans="1:14" ht="14.5" x14ac:dyDescent="0.35">
      <c r="A134" s="383" t="s">
        <v>77</v>
      </c>
      <c r="B134" s="378">
        <v>8.0277664099999999</v>
      </c>
      <c r="C134" s="198">
        <f t="shared" si="17"/>
        <v>8.0449353584676142E-2</v>
      </c>
      <c r="D134" s="378">
        <v>0.32480935</v>
      </c>
      <c r="E134" s="198">
        <f t="shared" si="18"/>
        <v>2.6712502468509481E-3</v>
      </c>
      <c r="F134" s="378">
        <v>0.55339159999999998</v>
      </c>
      <c r="G134" s="378">
        <v>0</v>
      </c>
      <c r="H134" s="198">
        <f t="shared" si="19"/>
        <v>0.55339159999999998</v>
      </c>
      <c r="I134" s="91">
        <f t="shared" si="20"/>
        <v>4.4048094220743737E-3</v>
      </c>
      <c r="J134" s="91">
        <f t="shared" si="21"/>
        <v>0</v>
      </c>
      <c r="K134" s="198">
        <f>((H134/D134)-1)*100</f>
        <v>70.37428263687606</v>
      </c>
      <c r="L134" s="198">
        <f>((H134/B134)-1)*100</f>
        <v>-93.106530861303426</v>
      </c>
      <c r="M134" s="374"/>
      <c r="N134" s="374"/>
    </row>
    <row r="135" spans="1:14" ht="14.5" x14ac:dyDescent="0.35">
      <c r="A135" s="383" t="s">
        <v>203</v>
      </c>
      <c r="B135" s="378">
        <v>1.06848812</v>
      </c>
      <c r="C135" s="198">
        <f t="shared" si="17"/>
        <v>1.070773290810113E-2</v>
      </c>
      <c r="D135" s="378">
        <v>0.23363471</v>
      </c>
      <c r="E135" s="198">
        <f t="shared" si="18"/>
        <v>1.9214249120613359E-3</v>
      </c>
      <c r="F135" s="378">
        <v>0</v>
      </c>
      <c r="G135" s="378">
        <v>0.52913093</v>
      </c>
      <c r="H135" s="198">
        <f t="shared" si="19"/>
        <v>0.52913093</v>
      </c>
      <c r="I135" s="91">
        <f t="shared" si="20"/>
        <v>0</v>
      </c>
      <c r="J135" s="91">
        <f t="shared" si="21"/>
        <v>4.2117027182468547E-3</v>
      </c>
      <c r="K135" s="198" t="s">
        <v>305</v>
      </c>
      <c r="L135" s="198" t="s">
        <v>305</v>
      </c>
      <c r="M135" s="374"/>
      <c r="N135" s="374"/>
    </row>
    <row r="136" spans="1:14" ht="14.5" x14ac:dyDescent="0.35">
      <c r="A136" s="383" t="s">
        <v>221</v>
      </c>
      <c r="B136" s="378">
        <v>9.639149000000001E-2</v>
      </c>
      <c r="C136" s="198">
        <f t="shared" si="17"/>
        <v>9.659764205276341E-4</v>
      </c>
      <c r="D136" s="378">
        <v>0.33934738000000003</v>
      </c>
      <c r="E136" s="198">
        <f t="shared" si="18"/>
        <v>2.7908118180502584E-3</v>
      </c>
      <c r="F136" s="378">
        <v>0</v>
      </c>
      <c r="G136" s="378">
        <v>0.48501046999999997</v>
      </c>
      <c r="H136" s="198">
        <f t="shared" si="19"/>
        <v>0.48501046999999997</v>
      </c>
      <c r="I136" s="91">
        <f t="shared" si="20"/>
        <v>0</v>
      </c>
      <c r="J136" s="91">
        <f t="shared" si="21"/>
        <v>3.860518822585526E-3</v>
      </c>
      <c r="K136" s="198" t="s">
        <v>305</v>
      </c>
      <c r="L136" s="198" t="s">
        <v>305</v>
      </c>
      <c r="M136" s="374"/>
      <c r="N136" s="374"/>
    </row>
    <row r="137" spans="1:14" ht="14.5" x14ac:dyDescent="0.35">
      <c r="A137" s="383" t="s">
        <v>149</v>
      </c>
      <c r="B137" s="378">
        <v>0.57119592000000008</v>
      </c>
      <c r="C137" s="198">
        <f t="shared" si="17"/>
        <v>5.7241753418438585E-3</v>
      </c>
      <c r="D137" s="378">
        <v>0.51773862000000004</v>
      </c>
      <c r="E137" s="198">
        <f t="shared" si="18"/>
        <v>4.2579113454685631E-3</v>
      </c>
      <c r="F137" s="378">
        <v>8.0167700000000012E-3</v>
      </c>
      <c r="G137" s="378">
        <v>0.46167692999999999</v>
      </c>
      <c r="H137" s="198">
        <f t="shared" si="19"/>
        <v>0.46969369999999999</v>
      </c>
      <c r="I137" s="91">
        <f t="shared" si="20"/>
        <v>6.3810769860986647E-5</v>
      </c>
      <c r="J137" s="91">
        <f t="shared" si="21"/>
        <v>3.6747917590696554E-3</v>
      </c>
      <c r="K137" s="198">
        <f>((H137/D137)-1)*100</f>
        <v>-9.2797635996325845</v>
      </c>
      <c r="L137" s="198">
        <f>((H137/B137)-1)*100</f>
        <v>-17.770123428052507</v>
      </c>
      <c r="M137" s="374"/>
      <c r="N137" s="374"/>
    </row>
    <row r="138" spans="1:14" ht="14.5" x14ac:dyDescent="0.35">
      <c r="A138" s="383" t="s">
        <v>226</v>
      </c>
      <c r="B138" s="378">
        <v>25.969145210000001</v>
      </c>
      <c r="C138" s="198">
        <f t="shared" si="17"/>
        <v>0.26024685305848216</v>
      </c>
      <c r="D138" s="378">
        <v>1.16458079</v>
      </c>
      <c r="E138" s="198">
        <f t="shared" si="18"/>
        <v>9.5775775012799744E-3</v>
      </c>
      <c r="F138" s="378">
        <v>0.46011999999999997</v>
      </c>
      <c r="G138" s="378">
        <v>0</v>
      </c>
      <c r="H138" s="198">
        <f t="shared" si="19"/>
        <v>0.46011999999999997</v>
      </c>
      <c r="I138" s="91">
        <f t="shared" si="20"/>
        <v>3.6623991243901438E-3</v>
      </c>
      <c r="J138" s="91">
        <f t="shared" si="21"/>
        <v>0</v>
      </c>
      <c r="K138" s="198">
        <f>((H138/D138)-1)*100</f>
        <v>-60.490504055111536</v>
      </c>
      <c r="L138" s="198" t="s">
        <v>305</v>
      </c>
      <c r="M138" s="374"/>
      <c r="N138" s="374"/>
    </row>
    <row r="139" spans="1:14" ht="14.5" x14ac:dyDescent="0.35">
      <c r="A139" s="383" t="s">
        <v>225</v>
      </c>
      <c r="B139" s="378">
        <v>11.829276109999999</v>
      </c>
      <c r="C139" s="198">
        <f t="shared" si="17"/>
        <v>0.11854575330426838</v>
      </c>
      <c r="D139" s="378">
        <v>0.25436921000000001</v>
      </c>
      <c r="E139" s="198">
        <f t="shared" si="18"/>
        <v>2.0919465988395369E-3</v>
      </c>
      <c r="F139" s="378">
        <v>0</v>
      </c>
      <c r="G139" s="378">
        <v>0.44859009000000005</v>
      </c>
      <c r="H139" s="198">
        <f t="shared" si="19"/>
        <v>0.44859009000000005</v>
      </c>
      <c r="I139" s="91">
        <f t="shared" si="20"/>
        <v>0</v>
      </c>
      <c r="J139" s="91">
        <f t="shared" si="21"/>
        <v>3.570624951808433E-3</v>
      </c>
      <c r="K139" s="198" t="s">
        <v>305</v>
      </c>
      <c r="L139" s="198" t="s">
        <v>305</v>
      </c>
      <c r="M139" s="374"/>
      <c r="N139" s="374"/>
    </row>
    <row r="140" spans="1:14" ht="14.5" x14ac:dyDescent="0.35">
      <c r="A140" s="383" t="s">
        <v>3</v>
      </c>
      <c r="B140" s="378">
        <v>0.67430199999999996</v>
      </c>
      <c r="C140" s="198">
        <f t="shared" si="17"/>
        <v>6.7574412670104445E-3</v>
      </c>
      <c r="D140" s="378">
        <v>0.43613800000000003</v>
      </c>
      <c r="E140" s="198">
        <f t="shared" si="18"/>
        <v>3.5868232862172195E-3</v>
      </c>
      <c r="F140" s="378">
        <v>0.41801300000000002</v>
      </c>
      <c r="G140" s="378">
        <v>0</v>
      </c>
      <c r="H140" s="198">
        <f t="shared" si="19"/>
        <v>0.41801300000000002</v>
      </c>
      <c r="I140" s="91">
        <f t="shared" si="20"/>
        <v>3.3272416873504681E-3</v>
      </c>
      <c r="J140" s="91">
        <f t="shared" si="21"/>
        <v>0</v>
      </c>
      <c r="K140" s="198">
        <f>((H140/D140)-1)*100</f>
        <v>-4.1557947255226546</v>
      </c>
      <c r="L140" s="198">
        <f>((H140/B140)-1)*100</f>
        <v>-38.008043873516606</v>
      </c>
      <c r="M140" s="374"/>
      <c r="N140" s="374"/>
    </row>
    <row r="141" spans="1:14" ht="14.5" x14ac:dyDescent="0.35">
      <c r="A141" s="383" t="s">
        <v>228</v>
      </c>
      <c r="B141" s="378">
        <v>1.40548129</v>
      </c>
      <c r="C141" s="198">
        <f t="shared" si="17"/>
        <v>1.4084871866103132E-2</v>
      </c>
      <c r="D141" s="378">
        <v>0.45690445000000002</v>
      </c>
      <c r="E141" s="198">
        <f t="shared" si="18"/>
        <v>3.7576077315809929E-3</v>
      </c>
      <c r="F141" s="378">
        <v>5.4799999999999996E-3</v>
      </c>
      <c r="G141" s="378">
        <v>0.40912936999999999</v>
      </c>
      <c r="H141" s="198">
        <f t="shared" si="19"/>
        <v>0.41460936999999998</v>
      </c>
      <c r="I141" s="91">
        <f t="shared" si="20"/>
        <v>4.361894114939144E-5</v>
      </c>
      <c r="J141" s="91">
        <f t="shared" si="21"/>
        <v>3.256531005933868E-3</v>
      </c>
      <c r="K141" s="198" t="s">
        <v>305</v>
      </c>
      <c r="L141" s="198" t="s">
        <v>305</v>
      </c>
      <c r="M141" s="374"/>
      <c r="N141" s="374"/>
    </row>
    <row r="142" spans="1:14" ht="14.5" x14ac:dyDescent="0.35">
      <c r="A142" s="383" t="s">
        <v>159</v>
      </c>
      <c r="B142" s="378">
        <v>0.85132353999999999</v>
      </c>
      <c r="C142" s="198">
        <f t="shared" si="17"/>
        <v>8.5314426188464777E-3</v>
      </c>
      <c r="D142" s="378">
        <v>8.0185939999999997E-2</v>
      </c>
      <c r="E142" s="198">
        <f t="shared" si="18"/>
        <v>6.5945365186985947E-4</v>
      </c>
      <c r="F142" s="378">
        <v>0</v>
      </c>
      <c r="G142" s="378">
        <v>0.40987809000000003</v>
      </c>
      <c r="H142" s="198">
        <f t="shared" si="19"/>
        <v>0.40987809000000003</v>
      </c>
      <c r="I142" s="91">
        <f t="shared" si="20"/>
        <v>0</v>
      </c>
      <c r="J142" s="91">
        <f t="shared" si="21"/>
        <v>3.2624905631633162E-3</v>
      </c>
      <c r="K142" s="198" t="s">
        <v>305</v>
      </c>
      <c r="L142" s="198" t="s">
        <v>305</v>
      </c>
      <c r="M142" s="374"/>
      <c r="N142" s="374"/>
    </row>
    <row r="143" spans="1:14" ht="14.5" x14ac:dyDescent="0.35">
      <c r="A143" s="383" t="s">
        <v>252</v>
      </c>
      <c r="B143" s="378">
        <v>0.28259427000000004</v>
      </c>
      <c r="C143" s="198">
        <f t="shared" si="17"/>
        <v>2.8319865311369269E-3</v>
      </c>
      <c r="D143" s="378">
        <v>4.0862059999999999E-2</v>
      </c>
      <c r="E143" s="198">
        <f t="shared" si="18"/>
        <v>3.3605186507666191E-4</v>
      </c>
      <c r="F143" s="378">
        <v>8.423950999999999E-2</v>
      </c>
      <c r="G143" s="378">
        <v>0.31290570000000001</v>
      </c>
      <c r="H143" s="198">
        <f t="shared" si="19"/>
        <v>0.39714521000000003</v>
      </c>
      <c r="I143" s="91">
        <f t="shared" si="20"/>
        <v>6.7051792502619912E-4</v>
      </c>
      <c r="J143" s="91">
        <f t="shared" si="21"/>
        <v>2.4906232324104259E-3</v>
      </c>
      <c r="K143" s="198" t="s">
        <v>305</v>
      </c>
      <c r="L143" s="198">
        <f>((H143/B143)-1)*100</f>
        <v>40.535478656378963</v>
      </c>
      <c r="M143" s="374"/>
      <c r="N143" s="374"/>
    </row>
    <row r="144" spans="1:14" ht="14.5" x14ac:dyDescent="0.35">
      <c r="A144" s="383" t="s">
        <v>217</v>
      </c>
      <c r="B144" s="378">
        <v>0.22230398999999998</v>
      </c>
      <c r="C144" s="198">
        <f t="shared" si="17"/>
        <v>2.2277943055887079E-3</v>
      </c>
      <c r="D144" s="378">
        <v>1.0491185600000001</v>
      </c>
      <c r="E144" s="198">
        <f t="shared" si="18"/>
        <v>8.6280096689824726E-3</v>
      </c>
      <c r="F144" s="378">
        <v>0</v>
      </c>
      <c r="G144" s="378">
        <v>0.37164018999999998</v>
      </c>
      <c r="H144" s="198">
        <f t="shared" si="19"/>
        <v>0.37164018999999998</v>
      </c>
      <c r="I144" s="91">
        <f t="shared" si="20"/>
        <v>0</v>
      </c>
      <c r="J144" s="91">
        <f t="shared" si="21"/>
        <v>2.9581298497004839E-3</v>
      </c>
      <c r="K144" s="198" t="s">
        <v>305</v>
      </c>
      <c r="L144" s="198" t="s">
        <v>305</v>
      </c>
      <c r="M144" s="374"/>
      <c r="N144" s="374"/>
    </row>
    <row r="145" spans="1:14" ht="14.5" x14ac:dyDescent="0.35">
      <c r="A145" s="383" t="s">
        <v>205</v>
      </c>
      <c r="B145" s="378">
        <v>0.15485605999999999</v>
      </c>
      <c r="C145" s="198">
        <f t="shared" si="17"/>
        <v>1.5518724996969389E-3</v>
      </c>
      <c r="D145" s="378">
        <v>0.84133862000000004</v>
      </c>
      <c r="E145" s="198">
        <f t="shared" si="18"/>
        <v>6.9192158303331974E-3</v>
      </c>
      <c r="F145" s="378">
        <v>0</v>
      </c>
      <c r="G145" s="378">
        <v>0.33984996000000001</v>
      </c>
      <c r="H145" s="198">
        <f t="shared" si="19"/>
        <v>0.33984996000000001</v>
      </c>
      <c r="I145" s="91">
        <f t="shared" si="20"/>
        <v>0</v>
      </c>
      <c r="J145" s="91">
        <f t="shared" si="21"/>
        <v>2.7050904023472691E-3</v>
      </c>
      <c r="K145" s="198" t="s">
        <v>305</v>
      </c>
      <c r="L145" s="198" t="s">
        <v>305</v>
      </c>
      <c r="M145" s="374"/>
      <c r="N145" s="374"/>
    </row>
    <row r="146" spans="1:14" ht="14.5" x14ac:dyDescent="0.35">
      <c r="A146" s="383" t="s">
        <v>6</v>
      </c>
      <c r="B146" s="378">
        <v>0.56383408999999995</v>
      </c>
      <c r="C146" s="198">
        <f t="shared" si="17"/>
        <v>5.6503995947116883E-3</v>
      </c>
      <c r="D146" s="378">
        <v>0.41847675000000001</v>
      </c>
      <c r="E146" s="198">
        <f t="shared" si="18"/>
        <v>3.4415761791921403E-3</v>
      </c>
      <c r="F146" s="378">
        <v>1.7947600000000001E-3</v>
      </c>
      <c r="G146" s="378">
        <v>0.33743761999999999</v>
      </c>
      <c r="H146" s="198">
        <f t="shared" si="19"/>
        <v>0.33923238</v>
      </c>
      <c r="I146" s="91">
        <f t="shared" si="20"/>
        <v>1.428568080607332E-5</v>
      </c>
      <c r="J146" s="91">
        <f t="shared" si="21"/>
        <v>2.6858889942282323E-3</v>
      </c>
      <c r="K146" s="198">
        <f>((H146/D146)-1)*100</f>
        <v>-18.936385354741937</v>
      </c>
      <c r="L146" s="198">
        <f t="shared" ref="L146:L155" si="22">((H146/B146)-1)*100</f>
        <v>-39.834716272653893</v>
      </c>
      <c r="M146" s="374"/>
      <c r="N146" s="374"/>
    </row>
    <row r="147" spans="1:14" ht="14.5" x14ac:dyDescent="0.35">
      <c r="A147" s="383" t="s">
        <v>233</v>
      </c>
      <c r="B147" s="378">
        <v>8.923716000000001E-2</v>
      </c>
      <c r="C147" s="198">
        <f t="shared" si="17"/>
        <v>8.9428011118877575E-4</v>
      </c>
      <c r="D147" s="378">
        <v>0.92718588000000002</v>
      </c>
      <c r="E147" s="198">
        <f t="shared" si="18"/>
        <v>7.625228494274299E-3</v>
      </c>
      <c r="F147" s="378">
        <v>0.23312910000000001</v>
      </c>
      <c r="G147" s="378">
        <v>9.215769E-2</v>
      </c>
      <c r="H147" s="198">
        <f t="shared" si="19"/>
        <v>0.32528678999999999</v>
      </c>
      <c r="I147" s="91">
        <f t="shared" si="20"/>
        <v>1.8556285571369696E-3</v>
      </c>
      <c r="J147" s="91">
        <f t="shared" si="21"/>
        <v>7.3354395192953652E-4</v>
      </c>
      <c r="K147" s="198" t="s">
        <v>305</v>
      </c>
      <c r="L147" s="198">
        <f t="shared" si="22"/>
        <v>264.51943338402964</v>
      </c>
      <c r="M147" s="374"/>
      <c r="N147" s="374"/>
    </row>
    <row r="148" spans="1:14" ht="14.5" x14ac:dyDescent="0.35">
      <c r="A148" s="383" t="s">
        <v>235</v>
      </c>
      <c r="B148" s="378">
        <v>0.28799880999999999</v>
      </c>
      <c r="C148" s="198">
        <f t="shared" si="17"/>
        <v>2.8861475177945494E-3</v>
      </c>
      <c r="D148" s="378">
        <v>1.0966877900000001</v>
      </c>
      <c r="E148" s="198">
        <f t="shared" si="18"/>
        <v>9.0192216749792487E-3</v>
      </c>
      <c r="F148" s="378">
        <v>0.20814725000000001</v>
      </c>
      <c r="G148" s="378">
        <v>0.1140848</v>
      </c>
      <c r="H148" s="198">
        <f t="shared" si="19"/>
        <v>0.32223204999999999</v>
      </c>
      <c r="I148" s="91">
        <f t="shared" si="20"/>
        <v>1.6567815051382606E-3</v>
      </c>
      <c r="J148" s="91">
        <f t="shared" si="21"/>
        <v>9.0807630971534545E-4</v>
      </c>
      <c r="K148" s="198">
        <f t="shared" ref="K148:K155" si="23">((H148/D148)-1)*100</f>
        <v>-70.617704241970273</v>
      </c>
      <c r="L148" s="198">
        <f t="shared" si="22"/>
        <v>11.88659078139942</v>
      </c>
      <c r="M148" s="374"/>
      <c r="N148" s="374"/>
    </row>
    <row r="149" spans="1:14" ht="14.5" x14ac:dyDescent="0.35">
      <c r="A149" s="383" t="s">
        <v>208</v>
      </c>
      <c r="B149" s="378">
        <v>7.4320000000000002E-3</v>
      </c>
      <c r="C149" s="198">
        <f t="shared" si="17"/>
        <v>7.4478947854850842E-5</v>
      </c>
      <c r="D149" s="378">
        <v>1.218208E-2</v>
      </c>
      <c r="E149" s="198">
        <f t="shared" si="18"/>
        <v>1.0018610673355924E-4</v>
      </c>
      <c r="F149" s="378">
        <v>0</v>
      </c>
      <c r="G149" s="378">
        <v>0.30770399999999998</v>
      </c>
      <c r="H149" s="198">
        <f t="shared" si="19"/>
        <v>0.30770399999999998</v>
      </c>
      <c r="I149" s="91">
        <f t="shared" si="20"/>
        <v>0</v>
      </c>
      <c r="J149" s="91">
        <f t="shared" si="21"/>
        <v>2.4492194648599165E-3</v>
      </c>
      <c r="K149" s="198" t="s">
        <v>305</v>
      </c>
      <c r="L149" s="198" t="s">
        <v>305</v>
      </c>
      <c r="M149" s="374"/>
      <c r="N149" s="374"/>
    </row>
    <row r="150" spans="1:14" ht="14.5" x14ac:dyDescent="0.35">
      <c r="A150" s="383" t="s">
        <v>117</v>
      </c>
      <c r="B150" s="378">
        <v>0.96712781000000003</v>
      </c>
      <c r="C150" s="198">
        <f t="shared" si="17"/>
        <v>9.6919620196402167E-3</v>
      </c>
      <c r="D150" s="378">
        <v>0.75186235000000001</v>
      </c>
      <c r="E150" s="198">
        <f t="shared" si="18"/>
        <v>6.1833579853395049E-3</v>
      </c>
      <c r="F150" s="378">
        <v>0.13567472</v>
      </c>
      <c r="G150" s="378">
        <v>0.13376246</v>
      </c>
      <c r="H150" s="198">
        <f t="shared" si="19"/>
        <v>0.26943718</v>
      </c>
      <c r="I150" s="91">
        <f t="shared" si="20"/>
        <v>1.0799247494781318E-3</v>
      </c>
      <c r="J150" s="91">
        <f t="shared" si="21"/>
        <v>1.0647038085288005E-3</v>
      </c>
      <c r="K150" s="198">
        <f t="shared" si="23"/>
        <v>-64.164028162867837</v>
      </c>
      <c r="L150" s="198">
        <f t="shared" si="22"/>
        <v>-72.140478516484805</v>
      </c>
      <c r="M150" s="374"/>
      <c r="N150" s="374"/>
    </row>
    <row r="151" spans="1:14" ht="14.5" x14ac:dyDescent="0.35">
      <c r="A151" s="383" t="s">
        <v>237</v>
      </c>
      <c r="B151" s="378">
        <v>0.25697972000000002</v>
      </c>
      <c r="C151" s="198">
        <f t="shared" si="17"/>
        <v>2.5752932138904962E-3</v>
      </c>
      <c r="D151" s="378">
        <v>0.26670678000000003</v>
      </c>
      <c r="E151" s="198">
        <f t="shared" si="18"/>
        <v>2.1934114640228849E-3</v>
      </c>
      <c r="F151" s="378">
        <v>8.2438800000000007E-2</v>
      </c>
      <c r="G151" s="378">
        <v>0.18696795999999999</v>
      </c>
      <c r="H151" s="198">
        <f t="shared" si="19"/>
        <v>0.26940675999999997</v>
      </c>
      <c r="I151" s="91">
        <f t="shared" si="20"/>
        <v>6.5618488423840361E-4</v>
      </c>
      <c r="J151" s="91">
        <f t="shared" si="21"/>
        <v>1.4882015408871848E-3</v>
      </c>
      <c r="K151" s="198">
        <f t="shared" si="23"/>
        <v>1.012340218722585</v>
      </c>
      <c r="L151" s="198">
        <f t="shared" si="22"/>
        <v>4.8358057203891303</v>
      </c>
      <c r="M151" s="374"/>
      <c r="N151" s="374"/>
    </row>
    <row r="152" spans="1:14" ht="14.5" x14ac:dyDescent="0.35">
      <c r="A152" s="383" t="s">
        <v>144</v>
      </c>
      <c r="B152" s="378">
        <v>7.7517849999999999E-2</v>
      </c>
      <c r="C152" s="198">
        <f t="shared" si="17"/>
        <v>7.7683637082483149E-4</v>
      </c>
      <c r="D152" s="378">
        <v>0.17672673999999999</v>
      </c>
      <c r="E152" s="198">
        <f t="shared" si="18"/>
        <v>1.4534105863952603E-3</v>
      </c>
      <c r="F152" s="378">
        <v>0.22197822</v>
      </c>
      <c r="G152" s="378">
        <v>4.0495669999999998E-2</v>
      </c>
      <c r="H152" s="198">
        <f t="shared" si="19"/>
        <v>0.26247388999999999</v>
      </c>
      <c r="I152" s="91">
        <f t="shared" si="20"/>
        <v>1.766871334785888E-3</v>
      </c>
      <c r="J152" s="91">
        <f t="shared" si="21"/>
        <v>3.2233179681298839E-4</v>
      </c>
      <c r="K152" s="198">
        <f t="shared" si="23"/>
        <v>48.51962413837316</v>
      </c>
      <c r="L152" s="198">
        <f t="shared" si="22"/>
        <v>238.59800033153653</v>
      </c>
      <c r="M152" s="374"/>
      <c r="N152" s="374"/>
    </row>
    <row r="153" spans="1:14" ht="14.5" x14ac:dyDescent="0.35">
      <c r="A153" s="383" t="s">
        <v>106</v>
      </c>
      <c r="B153" s="378">
        <v>1.59209522</v>
      </c>
      <c r="C153" s="198">
        <f t="shared" si="17"/>
        <v>1.5955002269959266E-2</v>
      </c>
      <c r="D153" s="378">
        <v>0.14799499999999999</v>
      </c>
      <c r="E153" s="198">
        <f t="shared" si="18"/>
        <v>1.2171191509194733E-3</v>
      </c>
      <c r="F153" s="378">
        <v>0.25629891999999999</v>
      </c>
      <c r="G153" s="378">
        <v>1.9795899999999998E-3</v>
      </c>
      <c r="H153" s="198">
        <f t="shared" si="19"/>
        <v>0.25827850999999996</v>
      </c>
      <c r="I153" s="91">
        <f t="shared" si="20"/>
        <v>2.0400524649876982E-3</v>
      </c>
      <c r="J153" s="91">
        <f t="shared" si="21"/>
        <v>1.5756864910570037E-5</v>
      </c>
      <c r="K153" s="198">
        <f t="shared" si="23"/>
        <v>74.518402648738117</v>
      </c>
      <c r="L153" s="198">
        <f t="shared" si="22"/>
        <v>-83.777445798750662</v>
      </c>
      <c r="M153" s="374"/>
      <c r="N153" s="374"/>
    </row>
    <row r="154" spans="1:14" ht="14.5" x14ac:dyDescent="0.35">
      <c r="A154" s="383" t="s">
        <v>136</v>
      </c>
      <c r="B154" s="378">
        <v>0.17622729999999998</v>
      </c>
      <c r="C154" s="198">
        <f t="shared" si="17"/>
        <v>1.7660419654603274E-3</v>
      </c>
      <c r="D154" s="378">
        <v>6.2455699999999998E-3</v>
      </c>
      <c r="E154" s="198">
        <f t="shared" si="18"/>
        <v>5.1363916722917232E-5</v>
      </c>
      <c r="F154" s="378">
        <v>0</v>
      </c>
      <c r="G154" s="378">
        <v>0.24393977</v>
      </c>
      <c r="H154" s="198">
        <f t="shared" si="19"/>
        <v>0.24393977</v>
      </c>
      <c r="I154" s="91">
        <f t="shared" si="20"/>
        <v>0</v>
      </c>
      <c r="J154" s="91">
        <f t="shared" si="21"/>
        <v>1.9416778232894314E-3</v>
      </c>
      <c r="K154" s="198" t="s">
        <v>305</v>
      </c>
      <c r="L154" s="198" t="s">
        <v>305</v>
      </c>
      <c r="M154" s="374"/>
      <c r="N154" s="374"/>
    </row>
    <row r="155" spans="1:14" ht="14.5" x14ac:dyDescent="0.35">
      <c r="A155" s="383" t="s">
        <v>65</v>
      </c>
      <c r="B155" s="378">
        <v>0.15434300000000001</v>
      </c>
      <c r="C155" s="198">
        <f t="shared" si="17"/>
        <v>1.5467309269054416E-3</v>
      </c>
      <c r="D155" s="378">
        <v>9.0551999999999994E-2</v>
      </c>
      <c r="E155" s="198">
        <f t="shared" si="18"/>
        <v>7.4470470863245491E-4</v>
      </c>
      <c r="F155" s="378">
        <v>0.226576</v>
      </c>
      <c r="G155" s="378">
        <v>1.4999999999999999E-4</v>
      </c>
      <c r="H155" s="198">
        <f t="shared" si="19"/>
        <v>0.22672600000000001</v>
      </c>
      <c r="I155" s="91">
        <f t="shared" si="20"/>
        <v>1.8034681039898752E-3</v>
      </c>
      <c r="J155" s="91">
        <f t="shared" si="21"/>
        <v>1.1939491190526853E-6</v>
      </c>
      <c r="K155" s="198">
        <f t="shared" si="23"/>
        <v>150.382100892305</v>
      </c>
      <c r="L155" s="198">
        <f t="shared" si="22"/>
        <v>46.897494541378613</v>
      </c>
      <c r="M155" s="374"/>
      <c r="N155" s="374"/>
    </row>
    <row r="156" spans="1:14" ht="14.5" x14ac:dyDescent="0.35">
      <c r="A156" s="383" t="s">
        <v>5</v>
      </c>
      <c r="B156" s="378">
        <v>0.14440170999999999</v>
      </c>
      <c r="C156" s="198">
        <f t="shared" si="17"/>
        <v>1.4471054129764924E-3</v>
      </c>
      <c r="D156" s="378">
        <v>0.2388721</v>
      </c>
      <c r="E156" s="198">
        <f t="shared" si="18"/>
        <v>1.9644975001206228E-3</v>
      </c>
      <c r="F156" s="378">
        <v>1.093E-2</v>
      </c>
      <c r="G156" s="378">
        <v>0.21103673000000001</v>
      </c>
      <c r="H156" s="198">
        <f t="shared" si="19"/>
        <v>0.22196673</v>
      </c>
      <c r="I156" s="91">
        <f t="shared" si="20"/>
        <v>8.6999092474972353E-5</v>
      </c>
      <c r="J156" s="91">
        <f t="shared" si="21"/>
        <v>1.6797807858083963E-3</v>
      </c>
      <c r="K156" s="198" t="s">
        <v>305</v>
      </c>
      <c r="L156" s="198" t="s">
        <v>305</v>
      </c>
      <c r="M156" s="374"/>
      <c r="N156" s="374"/>
    </row>
    <row r="157" spans="1:14" ht="14.5" x14ac:dyDescent="0.35">
      <c r="A157" s="383" t="s">
        <v>48</v>
      </c>
      <c r="B157" s="378">
        <v>0.25203214000000002</v>
      </c>
      <c r="C157" s="198">
        <f t="shared" si="17"/>
        <v>2.5257116002161554E-3</v>
      </c>
      <c r="D157" s="378">
        <v>9.4049999999999995E-2</v>
      </c>
      <c r="E157" s="198">
        <f t="shared" si="18"/>
        <v>7.7347245612335879E-4</v>
      </c>
      <c r="F157" s="378">
        <v>0.21615999999999999</v>
      </c>
      <c r="G157" s="378">
        <v>1.178E-3</v>
      </c>
      <c r="H157" s="198">
        <f t="shared" si="19"/>
        <v>0.217338</v>
      </c>
      <c r="I157" s="91">
        <f t="shared" si="20"/>
        <v>1.7205602771628566E-3</v>
      </c>
      <c r="J157" s="91">
        <f t="shared" si="21"/>
        <v>9.3764804149604221E-6</v>
      </c>
      <c r="K157" s="198" t="s">
        <v>305</v>
      </c>
      <c r="L157" s="198" t="s">
        <v>305</v>
      </c>
      <c r="M157" s="374"/>
      <c r="N157" s="374"/>
    </row>
    <row r="158" spans="1:14" ht="14.5" x14ac:dyDescent="0.35">
      <c r="A158" s="383" t="s">
        <v>246</v>
      </c>
      <c r="B158" s="378">
        <v>2.3746650000000001E-2</v>
      </c>
      <c r="C158" s="198">
        <f t="shared" si="17"/>
        <v>2.3797436855185598E-4</v>
      </c>
      <c r="D158" s="378">
        <v>0.34530228000000002</v>
      </c>
      <c r="E158" s="198">
        <f t="shared" si="18"/>
        <v>2.8397852484486523E-3</v>
      </c>
      <c r="F158" s="378">
        <v>0</v>
      </c>
      <c r="G158" s="378">
        <v>0.21398457999999998</v>
      </c>
      <c r="H158" s="198">
        <f t="shared" si="19"/>
        <v>0.21398457999999998</v>
      </c>
      <c r="I158" s="91">
        <f t="shared" si="20"/>
        <v>0</v>
      </c>
      <c r="J158" s="91">
        <f t="shared" si="21"/>
        <v>1.7032446718790594E-3</v>
      </c>
      <c r="K158" s="198" t="s">
        <v>305</v>
      </c>
      <c r="L158" s="198" t="s">
        <v>305</v>
      </c>
      <c r="M158" s="374"/>
      <c r="N158" s="374"/>
    </row>
    <row r="159" spans="1:14" ht="14.5" x14ac:dyDescent="0.35">
      <c r="A159" s="383" t="s">
        <v>27</v>
      </c>
      <c r="B159" s="378">
        <v>1.5800290000000002E-2</v>
      </c>
      <c r="C159" s="198">
        <f t="shared" si="17"/>
        <v>1.5834082010246519E-4</v>
      </c>
      <c r="D159" s="378">
        <v>2.7119899999999996E-3</v>
      </c>
      <c r="E159" s="198">
        <f t="shared" si="18"/>
        <v>2.2303557323572434E-5</v>
      </c>
      <c r="F159" s="378">
        <v>2.9999999999999997E-4</v>
      </c>
      <c r="G159" s="378">
        <v>0.20477220000000002</v>
      </c>
      <c r="H159" s="198">
        <f t="shared" si="19"/>
        <v>0.20507220000000001</v>
      </c>
      <c r="I159" s="91">
        <f t="shared" si="20"/>
        <v>2.3878982381053707E-6</v>
      </c>
      <c r="J159" s="91">
        <f t="shared" si="21"/>
        <v>1.6299172519765354E-3</v>
      </c>
      <c r="K159" s="198">
        <f>((H159/D159)-1)*100</f>
        <v>7461.6871743627389</v>
      </c>
      <c r="L159" s="198">
        <f>((H159/B159)-1)*100</f>
        <v>1197.9014942130809</v>
      </c>
      <c r="M159" s="374"/>
      <c r="N159" s="374"/>
    </row>
    <row r="160" spans="1:14" ht="14.5" x14ac:dyDescent="0.35">
      <c r="A160" s="383" t="s">
        <v>110</v>
      </c>
      <c r="B160" s="378">
        <v>2.2441599999999998E-3</v>
      </c>
      <c r="C160" s="198">
        <f t="shared" si="17"/>
        <v>2.2489595750530414E-5</v>
      </c>
      <c r="D160" s="378">
        <v>2.0749000000000002E-3</v>
      </c>
      <c r="E160" s="198">
        <f t="shared" si="18"/>
        <v>1.7064093558855471E-5</v>
      </c>
      <c r="F160" s="378">
        <v>2.1833400000000002E-3</v>
      </c>
      <c r="G160" s="378">
        <v>0.202017</v>
      </c>
      <c r="H160" s="198">
        <f t="shared" si="19"/>
        <v>0.20420034000000001</v>
      </c>
      <c r="I160" s="91">
        <f t="shared" si="20"/>
        <v>1.737864579728327E-5</v>
      </c>
      <c r="J160" s="91">
        <f t="shared" si="21"/>
        <v>1.6079867945577757E-3</v>
      </c>
      <c r="K160" s="198">
        <f>((H160/D160)-1)*100</f>
        <v>9741.454527929056</v>
      </c>
      <c r="L160" s="198">
        <f>((H160/B160)-1)*100</f>
        <v>8999.1881149294168</v>
      </c>
      <c r="M160" s="374"/>
      <c r="N160" s="374"/>
    </row>
    <row r="161" spans="1:14" ht="14.5" x14ac:dyDescent="0.35">
      <c r="A161" s="383" t="s">
        <v>247</v>
      </c>
      <c r="B161" s="378">
        <v>9.7191299999999994E-3</v>
      </c>
      <c r="C161" s="198">
        <f t="shared" si="17"/>
        <v>9.7399162602868189E-5</v>
      </c>
      <c r="D161" s="378">
        <v>0.20236399999999999</v>
      </c>
      <c r="E161" s="198">
        <f t="shared" si="18"/>
        <v>1.6642528454114552E-3</v>
      </c>
      <c r="F161" s="378">
        <v>0</v>
      </c>
      <c r="G161" s="378">
        <v>0.19255659</v>
      </c>
      <c r="H161" s="198">
        <f t="shared" si="19"/>
        <v>0.19255659</v>
      </c>
      <c r="I161" s="91">
        <f t="shared" si="20"/>
        <v>0</v>
      </c>
      <c r="J161" s="91">
        <f t="shared" si="21"/>
        <v>1.5326851399885941E-3</v>
      </c>
      <c r="K161" s="198" t="s">
        <v>305</v>
      </c>
      <c r="L161" s="198" t="s">
        <v>305</v>
      </c>
      <c r="M161" s="374"/>
      <c r="N161" s="374"/>
    </row>
    <row r="162" spans="1:14" ht="14.5" x14ac:dyDescent="0.35">
      <c r="A162" s="383" t="s">
        <v>251</v>
      </c>
      <c r="B162" s="378">
        <v>0.14210416000000001</v>
      </c>
      <c r="C162" s="198">
        <f t="shared" si="17"/>
        <v>1.4240807753763966E-3</v>
      </c>
      <c r="D162" s="378">
        <v>0.32294022999999999</v>
      </c>
      <c r="E162" s="198">
        <f t="shared" si="18"/>
        <v>2.6558784995124127E-3</v>
      </c>
      <c r="F162" s="378">
        <v>4.7964199999999999E-2</v>
      </c>
      <c r="G162" s="378">
        <v>0.14381504000000001</v>
      </c>
      <c r="H162" s="198">
        <f t="shared" si="19"/>
        <v>0.19177924000000002</v>
      </c>
      <c r="I162" s="91">
        <f t="shared" si="20"/>
        <v>3.8177876224044545E-4</v>
      </c>
      <c r="J162" s="91">
        <f t="shared" si="21"/>
        <v>1.1447189354301783E-3</v>
      </c>
      <c r="K162" s="198" t="s">
        <v>305</v>
      </c>
      <c r="L162" s="198" t="s">
        <v>305</v>
      </c>
      <c r="M162" s="374"/>
      <c r="N162" s="374"/>
    </row>
    <row r="163" spans="1:14" ht="14.5" x14ac:dyDescent="0.35">
      <c r="A163" s="383" t="s">
        <v>94</v>
      </c>
      <c r="B163" s="378">
        <v>5.4314999999999997E-3</v>
      </c>
      <c r="C163" s="198">
        <f t="shared" si="17"/>
        <v>5.4431163249949184E-5</v>
      </c>
      <c r="D163" s="378">
        <v>0.26642145</v>
      </c>
      <c r="E163" s="198">
        <f t="shared" si="18"/>
        <v>2.1910648941567959E-3</v>
      </c>
      <c r="F163" s="378">
        <v>7.533318E-2</v>
      </c>
      <c r="G163" s="378">
        <v>3.8501839999999996E-2</v>
      </c>
      <c r="H163" s="198">
        <f t="shared" si="19"/>
        <v>0.11383502</v>
      </c>
      <c r="I163" s="91">
        <f t="shared" si="20"/>
        <v>5.996265593095825E-4</v>
      </c>
      <c r="J163" s="91">
        <f t="shared" si="21"/>
        <v>3.0646158633271627E-4</v>
      </c>
      <c r="K163" s="198" t="s">
        <v>305</v>
      </c>
      <c r="L163" s="198">
        <f>((H163/B163)-1)*100</f>
        <v>1995.8302494706804</v>
      </c>
      <c r="M163" s="374"/>
      <c r="N163" s="374"/>
    </row>
    <row r="164" spans="1:14" ht="14.5" x14ac:dyDescent="0.35">
      <c r="A164" s="383" t="s">
        <v>230</v>
      </c>
      <c r="B164" s="378">
        <v>9.9923300000000007E-2</v>
      </c>
      <c r="C164" s="198">
        <f t="shared" si="17"/>
        <v>1.0013700551916868E-3</v>
      </c>
      <c r="D164" s="378">
        <v>2.6492290000000002E-2</v>
      </c>
      <c r="E164" s="198">
        <f t="shared" si="18"/>
        <v>2.1787407352081127E-4</v>
      </c>
      <c r="F164" s="378">
        <v>2.406995E-2</v>
      </c>
      <c r="G164" s="378">
        <v>8.5771920000000001E-2</v>
      </c>
      <c r="H164" s="198">
        <f t="shared" si="19"/>
        <v>0.10984187000000001</v>
      </c>
      <c r="I164" s="91">
        <f t="shared" si="20"/>
        <v>1.9158863732094791E-4</v>
      </c>
      <c r="J164" s="91">
        <f t="shared" si="21"/>
        <v>6.8271538882304947E-4</v>
      </c>
      <c r="K164" s="198">
        <f>((H164/D164)-1)*100</f>
        <v>314.61825308419924</v>
      </c>
      <c r="L164" s="198">
        <f>((H164/B164)-1)*100</f>
        <v>9.9261833826544965</v>
      </c>
      <c r="M164" s="374"/>
      <c r="N164" s="374"/>
    </row>
    <row r="165" spans="1:14" ht="14.5" x14ac:dyDescent="0.35">
      <c r="A165" s="383" t="s">
        <v>59</v>
      </c>
      <c r="B165" s="378">
        <v>0.19576293</v>
      </c>
      <c r="C165" s="198">
        <f t="shared" si="17"/>
        <v>1.9618160731139415E-3</v>
      </c>
      <c r="D165" s="378">
        <v>1.21558689</v>
      </c>
      <c r="E165" s="198">
        <f t="shared" si="18"/>
        <v>9.9970545182313138E-3</v>
      </c>
      <c r="F165" s="378">
        <v>0.10972464</v>
      </c>
      <c r="G165" s="378">
        <v>0</v>
      </c>
      <c r="H165" s="198">
        <f t="shared" si="19"/>
        <v>0.10972464</v>
      </c>
      <c r="I165" s="91">
        <f t="shared" si="20"/>
        <v>8.7337091510915365E-4</v>
      </c>
      <c r="J165" s="91">
        <f t="shared" si="21"/>
        <v>0</v>
      </c>
      <c r="K165" s="198" t="s">
        <v>305</v>
      </c>
      <c r="L165" s="198" t="s">
        <v>305</v>
      </c>
      <c r="M165" s="374"/>
      <c r="N165" s="374"/>
    </row>
    <row r="166" spans="1:14" ht="14.5" x14ac:dyDescent="0.35">
      <c r="A166" s="383" t="s">
        <v>76</v>
      </c>
      <c r="B166" s="378">
        <v>4.0099999999999999E-4</v>
      </c>
      <c r="C166" s="198">
        <f t="shared" si="17"/>
        <v>4.0185761692404712E-6</v>
      </c>
      <c r="D166" s="378">
        <v>0</v>
      </c>
      <c r="E166" s="198">
        <f t="shared" si="18"/>
        <v>0</v>
      </c>
      <c r="F166" s="378">
        <v>9.8424999999999999E-2</v>
      </c>
      <c r="G166" s="378">
        <v>0</v>
      </c>
      <c r="H166" s="198">
        <f t="shared" si="19"/>
        <v>9.8424999999999999E-2</v>
      </c>
      <c r="I166" s="91">
        <f t="shared" si="20"/>
        <v>7.8342961361840379E-4</v>
      </c>
      <c r="J166" s="91">
        <f t="shared" si="21"/>
        <v>0</v>
      </c>
      <c r="K166" s="198" t="s">
        <v>305</v>
      </c>
      <c r="L166" s="198" t="s">
        <v>305</v>
      </c>
      <c r="M166" s="374"/>
      <c r="N166" s="374"/>
    </row>
    <row r="167" spans="1:14" ht="14.5" x14ac:dyDescent="0.35">
      <c r="A167" s="383" t="s">
        <v>153</v>
      </c>
      <c r="B167" s="378">
        <v>1.9746099999999999E-2</v>
      </c>
      <c r="C167" s="198">
        <f t="shared" si="17"/>
        <v>1.9788330896618271E-4</v>
      </c>
      <c r="D167" s="378">
        <v>0</v>
      </c>
      <c r="E167" s="198">
        <f t="shared" si="18"/>
        <v>0</v>
      </c>
      <c r="F167" s="378">
        <v>8.7734759999999995E-2</v>
      </c>
      <c r="G167" s="378">
        <v>0</v>
      </c>
      <c r="H167" s="198">
        <f t="shared" si="19"/>
        <v>8.7734759999999995E-2</v>
      </c>
      <c r="I167" s="91">
        <f t="shared" si="20"/>
        <v>6.9833892941532525E-4</v>
      </c>
      <c r="J167" s="91">
        <f t="shared" si="21"/>
        <v>0</v>
      </c>
      <c r="K167" s="198" t="s">
        <v>305</v>
      </c>
      <c r="L167" s="198" t="s">
        <v>305</v>
      </c>
      <c r="M167" s="374"/>
      <c r="N167" s="374"/>
    </row>
    <row r="168" spans="1:14" ht="14.5" x14ac:dyDescent="0.35">
      <c r="A168" s="383" t="s">
        <v>241</v>
      </c>
      <c r="B168" s="378">
        <v>0</v>
      </c>
      <c r="C168" s="198">
        <f t="shared" si="17"/>
        <v>0</v>
      </c>
      <c r="D168" s="378">
        <v>0.10913096000000001</v>
      </c>
      <c r="E168" s="198">
        <f t="shared" si="18"/>
        <v>8.974991139851147E-4</v>
      </c>
      <c r="F168" s="378">
        <v>0</v>
      </c>
      <c r="G168" s="378">
        <v>8.5067030000000002E-2</v>
      </c>
      <c r="H168" s="198">
        <f t="shared" si="19"/>
        <v>8.5067030000000002E-2</v>
      </c>
      <c r="I168" s="91">
        <f t="shared" si="20"/>
        <v>0</v>
      </c>
      <c r="J168" s="91">
        <f t="shared" si="21"/>
        <v>6.7710470352618912E-4</v>
      </c>
      <c r="K168" s="198" t="s">
        <v>305</v>
      </c>
      <c r="L168" s="198" t="s">
        <v>305</v>
      </c>
      <c r="M168" s="374"/>
      <c r="N168" s="374"/>
    </row>
    <row r="169" spans="1:14" ht="14.5" x14ac:dyDescent="0.35">
      <c r="A169" s="383" t="s">
        <v>141</v>
      </c>
      <c r="B169" s="378">
        <v>3.2874699999999998E-3</v>
      </c>
      <c r="C169" s="198">
        <f t="shared" si="17"/>
        <v>3.2945008975294199E-5</v>
      </c>
      <c r="D169" s="378">
        <v>0.10414446000000001</v>
      </c>
      <c r="E169" s="198">
        <f t="shared" si="18"/>
        <v>8.564898593071866E-4</v>
      </c>
      <c r="F169" s="378">
        <v>2.0000000000000002E-5</v>
      </c>
      <c r="G169" s="378">
        <v>8.0834619999999996E-2</v>
      </c>
      <c r="H169" s="198">
        <f t="shared" si="19"/>
        <v>8.0854620000000002E-2</v>
      </c>
      <c r="I169" s="91">
        <f t="shared" si="20"/>
        <v>1.591932158736914E-7</v>
      </c>
      <c r="J169" s="91">
        <f t="shared" si="21"/>
        <v>6.4341615558639051E-4</v>
      </c>
      <c r="K169" s="198" t="s">
        <v>305</v>
      </c>
      <c r="L169" s="198" t="s">
        <v>305</v>
      </c>
      <c r="M169" s="374"/>
      <c r="N169" s="374"/>
    </row>
    <row r="170" spans="1:14" ht="14.5" x14ac:dyDescent="0.35">
      <c r="A170" s="383" t="s">
        <v>213</v>
      </c>
      <c r="B170" s="378">
        <v>1.3125E-2</v>
      </c>
      <c r="C170" s="198">
        <f t="shared" si="17"/>
        <v>1.3153070379371865E-4</v>
      </c>
      <c r="D170" s="378">
        <v>5.9723999999999992E-3</v>
      </c>
      <c r="E170" s="198">
        <f t="shared" si="18"/>
        <v>4.9117351376407731E-5</v>
      </c>
      <c r="F170" s="378">
        <v>0</v>
      </c>
      <c r="G170" s="378">
        <v>7.1012359999999997E-2</v>
      </c>
      <c r="H170" s="198">
        <f t="shared" si="19"/>
        <v>7.1012359999999997E-2</v>
      </c>
      <c r="I170" s="91">
        <f t="shared" si="20"/>
        <v>0</v>
      </c>
      <c r="J170" s="91">
        <f t="shared" si="21"/>
        <v>5.6523429775901435E-4</v>
      </c>
      <c r="K170" s="198" t="s">
        <v>305</v>
      </c>
      <c r="L170" s="198" t="s">
        <v>305</v>
      </c>
      <c r="M170" s="374"/>
      <c r="N170" s="374"/>
    </row>
    <row r="171" spans="1:14" ht="14.5" x14ac:dyDescent="0.35">
      <c r="A171" s="383" t="s">
        <v>121</v>
      </c>
      <c r="B171" s="378">
        <v>0.71898396999999992</v>
      </c>
      <c r="C171" s="198">
        <f t="shared" si="17"/>
        <v>7.2052165783239551E-3</v>
      </c>
      <c r="D171" s="378">
        <v>0.12508350999999998</v>
      </c>
      <c r="E171" s="198">
        <f t="shared" si="18"/>
        <v>1.0286937767169664E-3</v>
      </c>
      <c r="F171" s="378">
        <v>6.7841399999999996E-2</v>
      </c>
      <c r="G171" s="378">
        <v>0</v>
      </c>
      <c r="H171" s="198">
        <f t="shared" si="19"/>
        <v>6.7841399999999996E-2</v>
      </c>
      <c r="I171" s="91">
        <f t="shared" si="20"/>
        <v>5.399945317686723E-4</v>
      </c>
      <c r="J171" s="91">
        <f t="shared" si="21"/>
        <v>0</v>
      </c>
      <c r="K171" s="198" t="s">
        <v>305</v>
      </c>
      <c r="L171" s="198" t="s">
        <v>305</v>
      </c>
      <c r="M171" s="374"/>
      <c r="N171" s="374"/>
    </row>
    <row r="172" spans="1:14" ht="14.5" x14ac:dyDescent="0.35">
      <c r="A172" s="383" t="s">
        <v>165</v>
      </c>
      <c r="B172" s="378">
        <v>4.1E-5</v>
      </c>
      <c r="C172" s="198">
        <f t="shared" si="17"/>
        <v>4.1087686518418784E-7</v>
      </c>
      <c r="D172" s="378">
        <v>4.8143000000000003E-4</v>
      </c>
      <c r="E172" s="198">
        <f t="shared" si="18"/>
        <v>3.9593072254276303E-6</v>
      </c>
      <c r="F172" s="378">
        <v>1.7999999999999999E-2</v>
      </c>
      <c r="G172" s="378">
        <v>4.5188019999999995E-2</v>
      </c>
      <c r="H172" s="198">
        <f t="shared" si="19"/>
        <v>6.3188019999999998E-2</v>
      </c>
      <c r="I172" s="91">
        <f t="shared" si="20"/>
        <v>1.4327389428632224E-4</v>
      </c>
      <c r="J172" s="91">
        <f t="shared" si="21"/>
        <v>3.5968131113823414E-4</v>
      </c>
      <c r="K172" s="198">
        <f>((H172/D172)-1)*100</f>
        <v>13025.069065076957</v>
      </c>
      <c r="L172" s="198" t="s">
        <v>305</v>
      </c>
      <c r="M172" s="374"/>
      <c r="N172" s="374"/>
    </row>
    <row r="173" spans="1:14" ht="14.5" x14ac:dyDescent="0.35">
      <c r="A173" s="383" t="s">
        <v>255</v>
      </c>
      <c r="B173" s="378">
        <v>8.1339009999999989E-2</v>
      </c>
      <c r="C173" s="198">
        <f t="shared" si="17"/>
        <v>8.1512969380451964E-4</v>
      </c>
      <c r="D173" s="378">
        <v>3.4167169999999997E-2</v>
      </c>
      <c r="E173" s="198">
        <f t="shared" si="18"/>
        <v>2.809927155628319E-4</v>
      </c>
      <c r="F173" s="378">
        <v>0</v>
      </c>
      <c r="G173" s="378">
        <v>6.1477759999999999E-2</v>
      </c>
      <c r="H173" s="198">
        <f t="shared" si="19"/>
        <v>6.1477759999999999E-2</v>
      </c>
      <c r="I173" s="91">
        <f t="shared" si="20"/>
        <v>0</v>
      </c>
      <c r="J173" s="91">
        <f t="shared" si="21"/>
        <v>4.8934211595554945E-4</v>
      </c>
      <c r="K173" s="198" t="s">
        <v>305</v>
      </c>
      <c r="L173" s="198" t="s">
        <v>305</v>
      </c>
      <c r="M173" s="374"/>
      <c r="N173" s="374"/>
    </row>
    <row r="174" spans="1:14" ht="14.5" x14ac:dyDescent="0.35">
      <c r="A174" s="383" t="s">
        <v>50</v>
      </c>
      <c r="B174" s="378">
        <v>4.0212999999999999E-2</v>
      </c>
      <c r="C174" s="198">
        <f t="shared" si="17"/>
        <v>4.0299003365004259E-4</v>
      </c>
      <c r="D174" s="378">
        <v>0</v>
      </c>
      <c r="E174" s="198">
        <f t="shared" si="18"/>
        <v>0</v>
      </c>
      <c r="F174" s="378">
        <v>4.2922780000000001E-2</v>
      </c>
      <c r="G174" s="378">
        <v>1.476644E-2</v>
      </c>
      <c r="H174" s="198">
        <f t="shared" si="19"/>
        <v>5.7689219999999999E-2</v>
      </c>
      <c r="I174" s="91">
        <f t="shared" si="20"/>
        <v>3.4165076912194819E-4</v>
      </c>
      <c r="J174" s="91">
        <f t="shared" si="21"/>
        <v>1.1753585353029557E-4</v>
      </c>
      <c r="K174" s="198" t="s">
        <v>305</v>
      </c>
      <c r="L174" s="198">
        <f t="shared" ref="L174:L180" si="24">((H174/B174)-1)*100</f>
        <v>43.459130132046852</v>
      </c>
      <c r="M174" s="374"/>
      <c r="N174" s="374"/>
    </row>
    <row r="175" spans="1:14" ht="14.5" x14ac:dyDescent="0.35">
      <c r="A175" s="383" t="s">
        <v>231</v>
      </c>
      <c r="B175" s="378">
        <v>0.26096569000000003</v>
      </c>
      <c r="C175" s="198">
        <f t="shared" si="17"/>
        <v>2.6152381616543555E-3</v>
      </c>
      <c r="D175" s="378">
        <v>0.13852477999999999</v>
      </c>
      <c r="E175" s="198">
        <f t="shared" si="18"/>
        <v>1.1392355323822214E-3</v>
      </c>
      <c r="F175" s="378">
        <v>3.518632E-2</v>
      </c>
      <c r="G175" s="378">
        <v>1.7465999999999999E-2</v>
      </c>
      <c r="H175" s="198">
        <f t="shared" si="19"/>
        <v>5.2652320000000002E-2</v>
      </c>
      <c r="I175" s="91">
        <f t="shared" si="20"/>
        <v>2.8007117177803923E-4</v>
      </c>
      <c r="J175" s="91">
        <f t="shared" si="21"/>
        <v>1.3902343542249469E-4</v>
      </c>
      <c r="K175" s="198">
        <f t="shared" ref="K175:K181" si="25">((H175/D175)-1)*100</f>
        <v>-61.990684987913347</v>
      </c>
      <c r="L175" s="198">
        <f t="shared" si="24"/>
        <v>-79.82404506891308</v>
      </c>
      <c r="M175" s="374"/>
      <c r="N175" s="374"/>
    </row>
    <row r="176" spans="1:14" ht="14.5" x14ac:dyDescent="0.35">
      <c r="A176" s="383" t="s">
        <v>173</v>
      </c>
      <c r="B176" s="378">
        <v>2.23470272</v>
      </c>
      <c r="C176" s="198">
        <f t="shared" si="17"/>
        <v>2.2394820688101901E-2</v>
      </c>
      <c r="D176" s="378">
        <v>7.3988410000000004E-2</v>
      </c>
      <c r="E176" s="198">
        <f t="shared" si="18"/>
        <v>6.0848481879172871E-4</v>
      </c>
      <c r="F176" s="378">
        <v>2.246799E-2</v>
      </c>
      <c r="G176" s="378">
        <v>2.8937810000000001E-2</v>
      </c>
      <c r="H176" s="198">
        <f t="shared" si="19"/>
        <v>5.1405800000000001E-2</v>
      </c>
      <c r="I176" s="91">
        <f t="shared" si="20"/>
        <v>1.7883757911589697E-4</v>
      </c>
      <c r="J176" s="91">
        <f t="shared" si="21"/>
        <v>2.303351517120933E-4</v>
      </c>
      <c r="K176" s="198">
        <f t="shared" si="25"/>
        <v>-30.521820917627508</v>
      </c>
      <c r="L176" s="198">
        <f t="shared" si="24"/>
        <v>-97.699658234630874</v>
      </c>
      <c r="M176" s="374"/>
      <c r="N176" s="374"/>
    </row>
    <row r="177" spans="1:14" ht="14.5" x14ac:dyDescent="0.35">
      <c r="A177" s="383" t="s">
        <v>19</v>
      </c>
      <c r="B177" s="378">
        <v>5.8392106699999999</v>
      </c>
      <c r="C177" s="198">
        <f t="shared" si="17"/>
        <v>5.8516989639991739E-2</v>
      </c>
      <c r="D177" s="378">
        <v>1.9638950400000001</v>
      </c>
      <c r="E177" s="198">
        <f t="shared" si="18"/>
        <v>1.6151182564139097E-2</v>
      </c>
      <c r="F177" s="378">
        <v>4.8269910000000006E-2</v>
      </c>
      <c r="G177" s="378">
        <v>0</v>
      </c>
      <c r="H177" s="198">
        <f t="shared" si="19"/>
        <v>4.8269910000000006E-2</v>
      </c>
      <c r="I177" s="91">
        <f t="shared" si="20"/>
        <v>3.8421211014168276E-4</v>
      </c>
      <c r="J177" s="91">
        <f t="shared" si="21"/>
        <v>0</v>
      </c>
      <c r="K177" s="198">
        <f t="shared" si="25"/>
        <v>-97.542133921780263</v>
      </c>
      <c r="L177" s="198">
        <f t="shared" si="24"/>
        <v>-99.173348715640714</v>
      </c>
      <c r="M177" s="374"/>
      <c r="N177" s="374"/>
    </row>
    <row r="178" spans="1:14" ht="14.5" x14ac:dyDescent="0.35">
      <c r="A178" s="383" t="s">
        <v>232</v>
      </c>
      <c r="B178" s="378">
        <v>5.9231329999999999E-2</v>
      </c>
      <c r="C178" s="198">
        <f t="shared" si="17"/>
        <v>5.9358007783146688E-4</v>
      </c>
      <c r="D178" s="378">
        <v>2.8499939999999998E-2</v>
      </c>
      <c r="E178" s="198">
        <f t="shared" si="18"/>
        <v>2.3438509932130098E-4</v>
      </c>
      <c r="F178" s="378">
        <v>3.4488999999999999E-2</v>
      </c>
      <c r="G178" s="378">
        <v>1.1279000000000001E-2</v>
      </c>
      <c r="H178" s="198">
        <f t="shared" si="19"/>
        <v>4.5768000000000003E-2</v>
      </c>
      <c r="I178" s="91">
        <f t="shared" si="20"/>
        <v>2.7452074111338712E-4</v>
      </c>
      <c r="J178" s="91">
        <f t="shared" si="21"/>
        <v>8.9777014091968265E-5</v>
      </c>
      <c r="K178" s="198">
        <f t="shared" si="25"/>
        <v>60.589811768024802</v>
      </c>
      <c r="L178" s="198">
        <f t="shared" si="24"/>
        <v>-22.730082204806134</v>
      </c>
      <c r="M178" s="374"/>
      <c r="N178" s="374"/>
    </row>
    <row r="179" spans="1:14" ht="14.5" x14ac:dyDescent="0.35">
      <c r="A179" s="383" t="s">
        <v>162</v>
      </c>
      <c r="B179" s="378">
        <v>0.11151095</v>
      </c>
      <c r="C179" s="198">
        <f t="shared" si="17"/>
        <v>1.1174943797490416E-3</v>
      </c>
      <c r="D179" s="378">
        <v>0</v>
      </c>
      <c r="E179" s="198">
        <f t="shared" si="18"/>
        <v>0</v>
      </c>
      <c r="F179" s="378">
        <v>0</v>
      </c>
      <c r="G179" s="378">
        <v>4.1752040000000004E-2</v>
      </c>
      <c r="H179" s="198">
        <f t="shared" si="19"/>
        <v>4.1752040000000004E-2</v>
      </c>
      <c r="I179" s="91">
        <f t="shared" si="20"/>
        <v>0</v>
      </c>
      <c r="J179" s="91">
        <f t="shared" si="21"/>
        <v>3.3233207584434991E-4</v>
      </c>
      <c r="K179" s="198" t="s">
        <v>305</v>
      </c>
      <c r="L179" s="198" t="s">
        <v>305</v>
      </c>
      <c r="M179" s="374"/>
      <c r="N179" s="374"/>
    </row>
    <row r="180" spans="1:14" ht="14.5" x14ac:dyDescent="0.35">
      <c r="A180" s="383" t="s">
        <v>236</v>
      </c>
      <c r="B180" s="378">
        <v>0.19294755</v>
      </c>
      <c r="C180" s="198">
        <f t="shared" si="17"/>
        <v>1.9336020607065695E-3</v>
      </c>
      <c r="D180" s="378">
        <v>8.1744020000000001E-2</v>
      </c>
      <c r="E180" s="198">
        <f t="shared" si="18"/>
        <v>6.7226738886546483E-4</v>
      </c>
      <c r="F180" s="378">
        <v>9.0130799999999997E-3</v>
      </c>
      <c r="G180" s="378">
        <v>2.5844950000000002E-2</v>
      </c>
      <c r="H180" s="198">
        <f t="shared" si="19"/>
        <v>3.4858029999999998E-2</v>
      </c>
      <c r="I180" s="91">
        <f t="shared" si="20"/>
        <v>7.1741059506342524E-5</v>
      </c>
      <c r="J180" s="91">
        <f t="shared" si="21"/>
        <v>2.0571703522973803E-4</v>
      </c>
      <c r="K180" s="198">
        <f t="shared" si="25"/>
        <v>-57.357088628623856</v>
      </c>
      <c r="L180" s="198">
        <f t="shared" si="24"/>
        <v>-81.933934895778677</v>
      </c>
      <c r="M180" s="374"/>
      <c r="N180" s="374"/>
    </row>
    <row r="181" spans="1:14" ht="14.5" x14ac:dyDescent="0.35">
      <c r="A181" s="383" t="s">
        <v>139</v>
      </c>
      <c r="B181" s="378">
        <v>6.6860000000000003E-2</v>
      </c>
      <c r="C181" s="198">
        <f t="shared" si="17"/>
        <v>6.700299318588976E-4</v>
      </c>
      <c r="D181" s="378">
        <v>1.8347970000000002E-2</v>
      </c>
      <c r="E181" s="198">
        <f t="shared" si="18"/>
        <v>1.5089473068344183E-4</v>
      </c>
      <c r="F181" s="378">
        <v>1.6541E-4</v>
      </c>
      <c r="G181" s="378">
        <v>3.2788900000000003E-2</v>
      </c>
      <c r="H181" s="198">
        <f t="shared" si="19"/>
        <v>3.2954310000000001E-2</v>
      </c>
      <c r="I181" s="91">
        <f t="shared" si="20"/>
        <v>1.3166074918833647E-6</v>
      </c>
      <c r="J181" s="91">
        <f t="shared" si="21"/>
        <v>2.6098852179804398E-4</v>
      </c>
      <c r="K181" s="198">
        <f t="shared" si="25"/>
        <v>79.607389809335842</v>
      </c>
      <c r="L181" s="198" t="s">
        <v>305</v>
      </c>
      <c r="M181" s="374"/>
      <c r="N181" s="374"/>
    </row>
    <row r="182" spans="1:14" ht="14.5" x14ac:dyDescent="0.35">
      <c r="A182" s="383" t="s">
        <v>91</v>
      </c>
      <c r="B182" s="378">
        <v>2.323E-3</v>
      </c>
      <c r="C182" s="198">
        <f t="shared" si="17"/>
        <v>2.3279681898118742E-5</v>
      </c>
      <c r="D182" s="378">
        <v>3.4696677599999997</v>
      </c>
      <c r="E182" s="198">
        <f t="shared" si="18"/>
        <v>2.853474156575473E-2</v>
      </c>
      <c r="F182" s="378">
        <v>2.5248980000000001E-2</v>
      </c>
      <c r="G182" s="378">
        <v>5.1870299999999996E-3</v>
      </c>
      <c r="H182" s="198">
        <f t="shared" si="19"/>
        <v>3.0436009999999999E-2</v>
      </c>
      <c r="I182" s="91">
        <f t="shared" si="20"/>
        <v>2.0097331618652584E-4</v>
      </c>
      <c r="J182" s="91">
        <f t="shared" si="21"/>
        <v>4.1286999326665673E-5</v>
      </c>
      <c r="K182" s="198" t="s">
        <v>305</v>
      </c>
      <c r="L182" s="198" t="s">
        <v>305</v>
      </c>
      <c r="M182" s="374"/>
      <c r="N182" s="374"/>
    </row>
    <row r="183" spans="1:14" ht="14.5" x14ac:dyDescent="0.35">
      <c r="A183" s="383" t="s">
        <v>207</v>
      </c>
      <c r="B183" s="378">
        <v>0.16850355</v>
      </c>
      <c r="C183" s="198">
        <f t="shared" si="17"/>
        <v>1.6886392779611478E-3</v>
      </c>
      <c r="D183" s="378">
        <v>8.6742800000000012E-3</v>
      </c>
      <c r="E183" s="198">
        <f t="shared" si="18"/>
        <v>7.1337763494967889E-5</v>
      </c>
      <c r="F183" s="378">
        <v>0</v>
      </c>
      <c r="G183" s="378">
        <v>2.801037E-2</v>
      </c>
      <c r="H183" s="198">
        <f t="shared" si="19"/>
        <v>2.801037E-2</v>
      </c>
      <c r="I183" s="91">
        <f t="shared" si="20"/>
        <v>0</v>
      </c>
      <c r="J183" s="91">
        <f t="shared" si="21"/>
        <v>2.2295304390559847E-4</v>
      </c>
      <c r="K183" s="198" t="s">
        <v>305</v>
      </c>
      <c r="L183" s="198" t="s">
        <v>305</v>
      </c>
      <c r="M183" s="374"/>
      <c r="N183" s="374"/>
    </row>
    <row r="184" spans="1:14" ht="14.5" x14ac:dyDescent="0.35">
      <c r="A184" s="383" t="s">
        <v>119</v>
      </c>
      <c r="B184" s="378">
        <v>3.9840970000000003E-2</v>
      </c>
      <c r="C184" s="198">
        <f t="shared" si="17"/>
        <v>3.9926177706090915E-4</v>
      </c>
      <c r="D184" s="378">
        <v>0.39653534999999995</v>
      </c>
      <c r="E184" s="198">
        <f t="shared" si="18"/>
        <v>3.2611288793645476E-3</v>
      </c>
      <c r="F184" s="378">
        <v>1.7637499999999999E-3</v>
      </c>
      <c r="G184" s="378">
        <v>2.54191E-2</v>
      </c>
      <c r="H184" s="198">
        <f t="shared" si="19"/>
        <v>2.7182850000000001E-2</v>
      </c>
      <c r="I184" s="91">
        <f t="shared" si="20"/>
        <v>1.4038851724861158E-5</v>
      </c>
      <c r="J184" s="91">
        <f t="shared" si="21"/>
        <v>2.0232741368074743E-4</v>
      </c>
      <c r="K184" s="198" t="s">
        <v>305</v>
      </c>
      <c r="L184" s="198" t="s">
        <v>305</v>
      </c>
      <c r="M184" s="374"/>
      <c r="N184" s="374"/>
    </row>
    <row r="185" spans="1:14" ht="14.5" x14ac:dyDescent="0.35">
      <c r="A185" s="383" t="s">
        <v>87</v>
      </c>
      <c r="B185" s="378">
        <v>2.1748919799999999</v>
      </c>
      <c r="C185" s="198">
        <f t="shared" si="17"/>
        <v>2.1795434118454422E-2</v>
      </c>
      <c r="D185" s="378">
        <v>0.15947904000000002</v>
      </c>
      <c r="E185" s="198">
        <f t="shared" si="18"/>
        <v>1.3115645376820351E-3</v>
      </c>
      <c r="F185" s="378">
        <v>2.373635E-2</v>
      </c>
      <c r="G185" s="378">
        <v>0</v>
      </c>
      <c r="H185" s="198">
        <f t="shared" si="19"/>
        <v>2.373635E-2</v>
      </c>
      <c r="I185" s="91">
        <f t="shared" si="20"/>
        <v>1.8893329448017474E-4</v>
      </c>
      <c r="J185" s="91">
        <f t="shared" si="21"/>
        <v>0</v>
      </c>
      <c r="K185" s="198" t="s">
        <v>305</v>
      </c>
      <c r="L185" s="198">
        <f t="shared" ref="L185:L188" si="26">((H185/B185)-1)*100</f>
        <v>-98.908619360488885</v>
      </c>
      <c r="M185" s="374"/>
      <c r="N185" s="374"/>
    </row>
    <row r="186" spans="1:14" ht="14.5" x14ac:dyDescent="0.35">
      <c r="A186" s="383" t="s">
        <v>150</v>
      </c>
      <c r="B186" s="378">
        <v>1.3992319999999999E-2</v>
      </c>
      <c r="C186" s="198">
        <f t="shared" si="17"/>
        <v>1.402224531281467E-4</v>
      </c>
      <c r="D186" s="378">
        <v>5.6556550000000004E-2</v>
      </c>
      <c r="E186" s="198">
        <f t="shared" si="18"/>
        <v>4.6512422794644929E-4</v>
      </c>
      <c r="F186" s="378">
        <v>1.6590000000000001E-3</v>
      </c>
      <c r="G186" s="378">
        <v>1.931946E-2</v>
      </c>
      <c r="H186" s="198">
        <f t="shared" si="19"/>
        <v>2.0978460000000001E-2</v>
      </c>
      <c r="I186" s="91">
        <f t="shared" si="20"/>
        <v>1.3205077256722702E-5</v>
      </c>
      <c r="J186" s="91">
        <f t="shared" si="21"/>
        <v>1.5377634831715729E-4</v>
      </c>
      <c r="K186" s="198">
        <f>((H186/D186)-1)*100</f>
        <v>-62.907108018434641</v>
      </c>
      <c r="L186" s="198">
        <f t="shared" si="26"/>
        <v>49.928389287837916</v>
      </c>
      <c r="M186" s="374"/>
      <c r="N186" s="374"/>
    </row>
    <row r="187" spans="1:14" ht="14.5" x14ac:dyDescent="0.35">
      <c r="A187" s="383" t="s">
        <v>227</v>
      </c>
      <c r="B187" s="378">
        <v>9.8506039999999989E-2</v>
      </c>
      <c r="C187" s="198">
        <f t="shared" si="17"/>
        <v>9.8716714431483434E-4</v>
      </c>
      <c r="D187" s="378">
        <v>7.8875910000000007E-2</v>
      </c>
      <c r="E187" s="198">
        <f t="shared" si="18"/>
        <v>6.4867989193689531E-4</v>
      </c>
      <c r="F187" s="378">
        <v>6.2625900000000002E-3</v>
      </c>
      <c r="G187" s="378">
        <v>1.34044E-2</v>
      </c>
      <c r="H187" s="198">
        <f t="shared" si="19"/>
        <v>1.9666990000000002E-2</v>
      </c>
      <c r="I187" s="91">
        <f t="shared" si="20"/>
        <v>4.9848092089921051E-5</v>
      </c>
      <c r="J187" s="91">
        <f t="shared" si="21"/>
        <v>1.0669447714286545E-4</v>
      </c>
      <c r="K187" s="198">
        <f>((H187/D187)-1)*100</f>
        <v>-75.06591049155567</v>
      </c>
      <c r="L187" s="198">
        <f t="shared" si="26"/>
        <v>-80.034736956231313</v>
      </c>
      <c r="M187" s="374"/>
      <c r="N187" s="374"/>
    </row>
    <row r="188" spans="1:14" ht="14.5" x14ac:dyDescent="0.35">
      <c r="A188" s="383" t="s">
        <v>234</v>
      </c>
      <c r="B188" s="378">
        <v>7.0727059999999994E-2</v>
      </c>
      <c r="C188" s="198">
        <f t="shared" si="17"/>
        <v>7.0878323649985274E-4</v>
      </c>
      <c r="D188" s="378">
        <v>2.2787160000000001E-2</v>
      </c>
      <c r="E188" s="198">
        <f t="shared" si="18"/>
        <v>1.8740287733414097E-4</v>
      </c>
      <c r="F188" s="378">
        <v>1.2982E-2</v>
      </c>
      <c r="G188" s="378">
        <v>6.5469999999999999E-3</v>
      </c>
      <c r="H188" s="198">
        <f t="shared" si="19"/>
        <v>1.9529000000000001E-2</v>
      </c>
      <c r="I188" s="91">
        <f t="shared" si="20"/>
        <v>1.0333231642361308E-4</v>
      </c>
      <c r="J188" s="91">
        <f t="shared" si="21"/>
        <v>5.2111899216252874E-5</v>
      </c>
      <c r="K188" s="198">
        <f>((H188/D188)-1)*100</f>
        <v>-14.298227598349245</v>
      </c>
      <c r="L188" s="198">
        <f t="shared" si="26"/>
        <v>-72.388220293618872</v>
      </c>
      <c r="M188" s="374"/>
      <c r="N188" s="374"/>
    </row>
    <row r="189" spans="1:14" ht="14.5" x14ac:dyDescent="0.35">
      <c r="A189" s="383" t="s">
        <v>191</v>
      </c>
      <c r="B189" s="378">
        <v>0.77251416000000006</v>
      </c>
      <c r="C189" s="198">
        <f t="shared" si="17"/>
        <v>7.7416633261267352E-3</v>
      </c>
      <c r="D189" s="378">
        <v>7.2691100000000008E-2</v>
      </c>
      <c r="E189" s="198">
        <f t="shared" si="18"/>
        <v>5.9781566884964052E-4</v>
      </c>
      <c r="F189" s="378">
        <v>0</v>
      </c>
      <c r="G189" s="378">
        <v>1.6920609999999999E-2</v>
      </c>
      <c r="H189" s="198">
        <f t="shared" si="19"/>
        <v>1.6920609999999999E-2</v>
      </c>
      <c r="I189" s="91">
        <f t="shared" si="20"/>
        <v>0</v>
      </c>
      <c r="J189" s="91">
        <f t="shared" si="21"/>
        <v>1.3468231602222706E-4</v>
      </c>
      <c r="K189" s="198" t="s">
        <v>305</v>
      </c>
      <c r="L189" s="198" t="s">
        <v>305</v>
      </c>
      <c r="M189" s="374"/>
      <c r="N189" s="374"/>
    </row>
    <row r="190" spans="1:14" ht="14.5" x14ac:dyDescent="0.35">
      <c r="A190" s="383" t="s">
        <v>179</v>
      </c>
      <c r="B190" s="378">
        <v>4.7590000000000002E-3</v>
      </c>
      <c r="C190" s="198">
        <f t="shared" si="17"/>
        <v>4.7691780522232927E-5</v>
      </c>
      <c r="D190" s="378">
        <v>2.72972313</v>
      </c>
      <c r="E190" s="198">
        <f t="shared" si="18"/>
        <v>2.2449395575734638E-2</v>
      </c>
      <c r="F190" s="378">
        <v>0</v>
      </c>
      <c r="G190" s="378">
        <v>1.6311349999999999E-2</v>
      </c>
      <c r="H190" s="198">
        <f t="shared" si="19"/>
        <v>1.6311349999999999E-2</v>
      </c>
      <c r="I190" s="91">
        <f t="shared" si="20"/>
        <v>0</v>
      </c>
      <c r="J190" s="91">
        <f t="shared" si="21"/>
        <v>1.298328130870668E-4</v>
      </c>
      <c r="K190" s="198" t="s">
        <v>305</v>
      </c>
      <c r="L190" s="198" t="s">
        <v>305</v>
      </c>
      <c r="M190" s="374"/>
      <c r="N190" s="374"/>
    </row>
    <row r="191" spans="1:14" ht="14.5" x14ac:dyDescent="0.35">
      <c r="A191" s="383" t="s">
        <v>137</v>
      </c>
      <c r="B191" s="378">
        <v>3.1100000000000002E-4</v>
      </c>
      <c r="C191" s="198">
        <f t="shared" si="17"/>
        <v>3.1166513432264004E-6</v>
      </c>
      <c r="D191" s="378">
        <v>0</v>
      </c>
      <c r="E191" s="198">
        <f t="shared" si="18"/>
        <v>0</v>
      </c>
      <c r="F191" s="378">
        <v>1.2623229999999999E-2</v>
      </c>
      <c r="G191" s="378">
        <v>2.7499999999999998E-3</v>
      </c>
      <c r="H191" s="198">
        <f t="shared" si="19"/>
        <v>1.5373229999999998E-2</v>
      </c>
      <c r="I191" s="91">
        <f t="shared" si="20"/>
        <v>1.0047662892066287E-4</v>
      </c>
      <c r="J191" s="91">
        <f t="shared" si="21"/>
        <v>2.1889067182632565E-5</v>
      </c>
      <c r="K191" s="198" t="s">
        <v>305</v>
      </c>
      <c r="L191" s="198" t="s">
        <v>305</v>
      </c>
      <c r="M191" s="374"/>
      <c r="N191" s="374"/>
    </row>
    <row r="192" spans="1:14" ht="14.5" x14ac:dyDescent="0.35">
      <c r="A192" s="383" t="s">
        <v>44</v>
      </c>
      <c r="B192" s="378">
        <v>3.9952E-3</v>
      </c>
      <c r="C192" s="198">
        <f t="shared" si="17"/>
        <v>4.0037445165460175E-5</v>
      </c>
      <c r="D192" s="378">
        <v>7.5967500000000002E-3</v>
      </c>
      <c r="E192" s="198">
        <f t="shared" si="18"/>
        <v>6.2476096555610068E-5</v>
      </c>
      <c r="F192" s="378">
        <v>0</v>
      </c>
      <c r="G192" s="378">
        <v>1.470697E-2</v>
      </c>
      <c r="H192" s="198">
        <f t="shared" si="19"/>
        <v>1.470697E-2</v>
      </c>
      <c r="I192" s="91">
        <f t="shared" si="20"/>
        <v>0</v>
      </c>
      <c r="J192" s="91">
        <f t="shared" si="21"/>
        <v>1.1706249250289515E-4</v>
      </c>
      <c r="K192" s="198">
        <f>((H192/D192)-1)*100</f>
        <v>93.595550728930135</v>
      </c>
      <c r="L192" s="198">
        <f>((H192/B192)-1)*100</f>
        <v>268.11598918702441</v>
      </c>
      <c r="M192" s="374"/>
      <c r="N192" s="374"/>
    </row>
    <row r="193" spans="1:14" ht="14.5" x14ac:dyDescent="0.35">
      <c r="A193" s="383" t="s">
        <v>154</v>
      </c>
      <c r="B193" s="378">
        <v>6.2768406299999997</v>
      </c>
      <c r="C193" s="198">
        <f t="shared" si="17"/>
        <v>6.2902648812564466E-2</v>
      </c>
      <c r="D193" s="378">
        <v>0.11630285</v>
      </c>
      <c r="E193" s="198">
        <f t="shared" si="18"/>
        <v>9.5648113815679516E-4</v>
      </c>
      <c r="F193" s="378">
        <v>0</v>
      </c>
      <c r="G193" s="378">
        <v>1.35193E-2</v>
      </c>
      <c r="H193" s="198">
        <f t="shared" si="19"/>
        <v>1.35193E-2</v>
      </c>
      <c r="I193" s="91">
        <f t="shared" si="20"/>
        <v>0</v>
      </c>
      <c r="J193" s="91">
        <f t="shared" si="21"/>
        <v>1.0760904216805979E-4</v>
      </c>
      <c r="K193" s="198" t="s">
        <v>305</v>
      </c>
      <c r="L193" s="198" t="s">
        <v>305</v>
      </c>
      <c r="M193" s="374"/>
      <c r="N193" s="374"/>
    </row>
    <row r="194" spans="1:14" ht="14.5" x14ac:dyDescent="0.35">
      <c r="A194" s="383" t="s">
        <v>190</v>
      </c>
      <c r="B194" s="378">
        <v>3.4911120000000004E-2</v>
      </c>
      <c r="C194" s="198">
        <f t="shared" si="17"/>
        <v>3.4985784257729284E-4</v>
      </c>
      <c r="D194" s="378">
        <v>3.1435520000000002E-2</v>
      </c>
      <c r="E194" s="198">
        <f t="shared" si="18"/>
        <v>2.5852747330053129E-4</v>
      </c>
      <c r="F194" s="378">
        <v>0</v>
      </c>
      <c r="G194" s="378">
        <v>1.340563E-2</v>
      </c>
      <c r="H194" s="198">
        <f t="shared" si="19"/>
        <v>1.340563E-2</v>
      </c>
      <c r="I194" s="91">
        <f t="shared" si="20"/>
        <v>0</v>
      </c>
      <c r="J194" s="91">
        <f t="shared" si="21"/>
        <v>1.0670426752564168E-4</v>
      </c>
      <c r="K194" s="198" t="s">
        <v>305</v>
      </c>
      <c r="L194" s="198" t="s">
        <v>305</v>
      </c>
      <c r="M194" s="374"/>
      <c r="N194" s="374"/>
    </row>
    <row r="195" spans="1:14" ht="14.5" x14ac:dyDescent="0.35">
      <c r="A195" s="383" t="s">
        <v>84</v>
      </c>
      <c r="B195" s="378">
        <v>0</v>
      </c>
      <c r="C195" s="198">
        <f t="shared" si="17"/>
        <v>0</v>
      </c>
      <c r="D195" s="378">
        <v>0</v>
      </c>
      <c r="E195" s="198">
        <f t="shared" si="18"/>
        <v>0</v>
      </c>
      <c r="F195" s="378">
        <v>1.2500000000000001E-2</v>
      </c>
      <c r="G195" s="378">
        <v>0</v>
      </c>
      <c r="H195" s="198">
        <f t="shared" si="19"/>
        <v>1.2500000000000001E-2</v>
      </c>
      <c r="I195" s="91">
        <f t="shared" si="20"/>
        <v>9.9495759921057133E-5</v>
      </c>
      <c r="J195" s="91">
        <f t="shared" si="21"/>
        <v>0</v>
      </c>
      <c r="K195" s="198" t="s">
        <v>305</v>
      </c>
      <c r="L195" s="198" t="s">
        <v>305</v>
      </c>
      <c r="M195" s="374"/>
      <c r="N195" s="374"/>
    </row>
    <row r="196" spans="1:14" ht="14.5" x14ac:dyDescent="0.35">
      <c r="A196" s="383" t="s">
        <v>163</v>
      </c>
      <c r="B196" s="378">
        <v>0.47365011000000001</v>
      </c>
      <c r="C196" s="198">
        <f t="shared" ref="C196:C259" si="27">(B196/$B$264)*100</f>
        <v>4.7466310339255059E-3</v>
      </c>
      <c r="D196" s="378">
        <v>0.14380038000000001</v>
      </c>
      <c r="E196" s="198">
        <f t="shared" ref="E196:E259" si="28">(D196/$D$264)*100</f>
        <v>1.1826223616169306E-3</v>
      </c>
      <c r="F196" s="378">
        <v>0</v>
      </c>
      <c r="G196" s="378">
        <v>1.201025E-2</v>
      </c>
      <c r="H196" s="198">
        <f t="shared" ref="H196:H259" si="29">F196+G196</f>
        <v>1.201025E-2</v>
      </c>
      <c r="I196" s="91">
        <f t="shared" ref="I196:I263" si="30">(F196/$H$264)*100</f>
        <v>0</v>
      </c>
      <c r="J196" s="91">
        <f t="shared" ref="J196:J263" si="31">(G196/$H$264)*100</f>
        <v>9.5597516047350115E-5</v>
      </c>
      <c r="K196" s="198" t="s">
        <v>305</v>
      </c>
      <c r="L196" s="198" t="s">
        <v>305</v>
      </c>
      <c r="M196" s="374"/>
      <c r="N196" s="374"/>
    </row>
    <row r="197" spans="1:14" ht="14.5" x14ac:dyDescent="0.35">
      <c r="A197" s="383" t="s">
        <v>138</v>
      </c>
      <c r="B197" s="378">
        <v>1.8768460000000001E-2</v>
      </c>
      <c r="C197" s="198">
        <f t="shared" si="27"/>
        <v>1.8808600022280055E-4</v>
      </c>
      <c r="D197" s="378">
        <v>0</v>
      </c>
      <c r="E197" s="198">
        <f t="shared" si="28"/>
        <v>0</v>
      </c>
      <c r="F197" s="378">
        <v>9.2E-5</v>
      </c>
      <c r="G197" s="378">
        <v>1.168696E-2</v>
      </c>
      <c r="H197" s="198">
        <f t="shared" si="29"/>
        <v>1.177896E-2</v>
      </c>
      <c r="I197" s="91">
        <f t="shared" si="30"/>
        <v>7.3228879301898038E-7</v>
      </c>
      <c r="J197" s="91">
        <f t="shared" si="31"/>
        <v>9.3024237309359821E-5</v>
      </c>
      <c r="K197" s="198" t="s">
        <v>305</v>
      </c>
      <c r="L197" s="198" t="s">
        <v>305</v>
      </c>
      <c r="M197" s="374"/>
      <c r="N197" s="374"/>
    </row>
    <row r="198" spans="1:14" ht="14.5" x14ac:dyDescent="0.35">
      <c r="A198" s="383" t="s">
        <v>88</v>
      </c>
      <c r="B198" s="378">
        <v>9.4536919999999997E-2</v>
      </c>
      <c r="C198" s="198">
        <f t="shared" si="27"/>
        <v>9.4739105692117937E-4</v>
      </c>
      <c r="D198" s="378">
        <v>1.1224649099999999</v>
      </c>
      <c r="E198" s="198">
        <f t="shared" si="28"/>
        <v>9.2312141504517255E-3</v>
      </c>
      <c r="F198" s="378">
        <v>9.9576100000000004E-3</v>
      </c>
      <c r="G198" s="378">
        <v>0</v>
      </c>
      <c r="H198" s="198">
        <f t="shared" si="29"/>
        <v>9.9576100000000004E-3</v>
      </c>
      <c r="I198" s="91">
        <f t="shared" si="30"/>
        <v>7.9259197915801404E-5</v>
      </c>
      <c r="J198" s="91">
        <f t="shared" si="31"/>
        <v>0</v>
      </c>
      <c r="K198" s="198" t="s">
        <v>305</v>
      </c>
      <c r="L198" s="198" t="s">
        <v>305</v>
      </c>
      <c r="M198" s="374"/>
      <c r="N198" s="374"/>
    </row>
    <row r="199" spans="1:14" ht="14.5" x14ac:dyDescent="0.35">
      <c r="A199" s="383" t="s">
        <v>223</v>
      </c>
      <c r="B199" s="378">
        <v>2.5000000000000001E-3</v>
      </c>
      <c r="C199" s="198">
        <f t="shared" si="27"/>
        <v>2.5053467389279747E-5</v>
      </c>
      <c r="D199" s="378">
        <v>0</v>
      </c>
      <c r="E199" s="198">
        <f t="shared" si="28"/>
        <v>0</v>
      </c>
      <c r="F199" s="378">
        <v>0</v>
      </c>
      <c r="G199" s="378">
        <v>9.4999999999999998E-3</v>
      </c>
      <c r="H199" s="198">
        <f t="shared" si="29"/>
        <v>9.4999999999999998E-3</v>
      </c>
      <c r="I199" s="91">
        <f t="shared" si="30"/>
        <v>0</v>
      </c>
      <c r="J199" s="91">
        <f t="shared" si="31"/>
        <v>7.5616777540003414E-5</v>
      </c>
      <c r="K199" s="198" t="s">
        <v>305</v>
      </c>
      <c r="L199" s="198" t="s">
        <v>305</v>
      </c>
      <c r="M199" s="374"/>
      <c r="N199" s="374"/>
    </row>
    <row r="200" spans="1:14" ht="14.5" x14ac:dyDescent="0.35">
      <c r="A200" s="383" t="s">
        <v>239</v>
      </c>
      <c r="B200" s="378">
        <v>1.7100000000000001E-2</v>
      </c>
      <c r="C200" s="198">
        <f t="shared" si="27"/>
        <v>1.7136571694267348E-4</v>
      </c>
      <c r="D200" s="378">
        <v>1.325457E-2</v>
      </c>
      <c r="E200" s="198">
        <f t="shared" si="28"/>
        <v>1.0900632443124921E-4</v>
      </c>
      <c r="F200" s="378">
        <v>0</v>
      </c>
      <c r="G200" s="378">
        <v>9.4815000000000003E-3</v>
      </c>
      <c r="H200" s="198">
        <f t="shared" si="29"/>
        <v>9.4815000000000003E-3</v>
      </c>
      <c r="I200" s="91">
        <f t="shared" si="30"/>
        <v>0</v>
      </c>
      <c r="J200" s="91">
        <f t="shared" si="31"/>
        <v>7.546952381532024E-5</v>
      </c>
      <c r="K200" s="198" t="s">
        <v>305</v>
      </c>
      <c r="L200" s="198" t="s">
        <v>305</v>
      </c>
      <c r="M200" s="374"/>
      <c r="N200" s="374"/>
    </row>
    <row r="201" spans="1:14" ht="14.5" x14ac:dyDescent="0.35">
      <c r="A201" s="383" t="s">
        <v>18</v>
      </c>
      <c r="B201" s="378">
        <v>0</v>
      </c>
      <c r="C201" s="198">
        <f t="shared" si="27"/>
        <v>0</v>
      </c>
      <c r="D201" s="378">
        <v>8.0631999999999995E-3</v>
      </c>
      <c r="E201" s="198">
        <f t="shared" si="28"/>
        <v>6.6312207423858225E-5</v>
      </c>
      <c r="F201" s="378">
        <v>7.9632000000000001E-3</v>
      </c>
      <c r="G201" s="378">
        <v>0</v>
      </c>
      <c r="H201" s="198">
        <f t="shared" si="29"/>
        <v>7.9632000000000001E-3</v>
      </c>
      <c r="I201" s="91">
        <f t="shared" si="30"/>
        <v>6.338437083226896E-5</v>
      </c>
      <c r="J201" s="91">
        <f t="shared" si="31"/>
        <v>0</v>
      </c>
      <c r="K201" s="198">
        <f>((H201/D201)-1)*100</f>
        <v>-1.2402024010318424</v>
      </c>
      <c r="L201" s="198" t="s">
        <v>305</v>
      </c>
      <c r="M201" s="374"/>
      <c r="N201" s="374"/>
    </row>
    <row r="202" spans="1:14" ht="14.5" x14ac:dyDescent="0.35">
      <c r="A202" s="383" t="s">
        <v>188</v>
      </c>
      <c r="B202" s="378">
        <v>6.6854240000000009E-2</v>
      </c>
      <c r="C202" s="198">
        <f t="shared" si="27"/>
        <v>6.6997220867003266E-4</v>
      </c>
      <c r="D202" s="378">
        <v>3.2654700000000002E-2</v>
      </c>
      <c r="E202" s="198">
        <f t="shared" si="28"/>
        <v>2.6855407775620887E-4</v>
      </c>
      <c r="F202" s="378">
        <v>0</v>
      </c>
      <c r="G202" s="378">
        <v>6.6074999999999997E-3</v>
      </c>
      <c r="H202" s="198">
        <f t="shared" si="29"/>
        <v>6.6074999999999997E-3</v>
      </c>
      <c r="I202" s="91">
        <f t="shared" si="30"/>
        <v>0</v>
      </c>
      <c r="J202" s="91">
        <f t="shared" si="31"/>
        <v>5.2593458694270788E-5</v>
      </c>
      <c r="K202" s="198" t="s">
        <v>305</v>
      </c>
      <c r="L202" s="198" t="s">
        <v>305</v>
      </c>
      <c r="M202" s="374"/>
      <c r="N202" s="374"/>
    </row>
    <row r="203" spans="1:14" ht="14.5" x14ac:dyDescent="0.35">
      <c r="A203" s="383" t="s">
        <v>146</v>
      </c>
      <c r="B203" s="378">
        <v>1.2961520000000001E-2</v>
      </c>
      <c r="C203" s="198">
        <f t="shared" si="27"/>
        <v>1.298924074541989E-4</v>
      </c>
      <c r="D203" s="378">
        <v>9.4321500000000003E-3</v>
      </c>
      <c r="E203" s="198">
        <f t="shared" si="28"/>
        <v>7.7570528729653787E-5</v>
      </c>
      <c r="F203" s="378">
        <v>0</v>
      </c>
      <c r="G203" s="378">
        <v>6.2490000000000002E-3</v>
      </c>
      <c r="H203" s="198">
        <f t="shared" si="29"/>
        <v>6.2490000000000002E-3</v>
      </c>
      <c r="I203" s="91">
        <f t="shared" si="30"/>
        <v>0</v>
      </c>
      <c r="J203" s="91">
        <f t="shared" si="31"/>
        <v>4.9739920299734876E-5</v>
      </c>
      <c r="K203" s="198">
        <f t="shared" ref="K203:K210" si="32">((H203/D203)-1)*100</f>
        <v>-33.747872966396841</v>
      </c>
      <c r="L203" s="198">
        <f>((H203/B203)-1)*100</f>
        <v>-51.788061893975403</v>
      </c>
      <c r="M203" s="374"/>
      <c r="N203" s="374"/>
    </row>
    <row r="204" spans="1:14" ht="14.5" x14ac:dyDescent="0.35">
      <c r="A204" s="383" t="s">
        <v>63</v>
      </c>
      <c r="B204" s="378">
        <v>3.3252399999999997E-3</v>
      </c>
      <c r="C204" s="198">
        <f t="shared" si="27"/>
        <v>3.3323516760611433E-5</v>
      </c>
      <c r="D204" s="378">
        <v>0.27371832000000001</v>
      </c>
      <c r="E204" s="198">
        <f t="shared" si="28"/>
        <v>2.2510747608331682E-3</v>
      </c>
      <c r="F204" s="378">
        <v>4.2283699999999995E-3</v>
      </c>
      <c r="G204" s="378">
        <v>8.8829999999999996E-4</v>
      </c>
      <c r="H204" s="198">
        <f t="shared" si="29"/>
        <v>5.1166699999999994E-3</v>
      </c>
      <c r="I204" s="91">
        <f t="shared" si="30"/>
        <v>3.3656390910192018E-5</v>
      </c>
      <c r="J204" s="91">
        <f t="shared" si="31"/>
        <v>7.0705666830300028E-6</v>
      </c>
      <c r="K204" s="198">
        <f t="shared" si="32"/>
        <v>-98.130680474730369</v>
      </c>
      <c r="L204" s="198">
        <f>((H204/B204)-1)*100</f>
        <v>53.873705356605825</v>
      </c>
      <c r="M204" s="374"/>
      <c r="N204" s="374"/>
    </row>
    <row r="205" spans="1:14" ht="14.5" x14ac:dyDescent="0.35">
      <c r="A205" s="383" t="s">
        <v>32</v>
      </c>
      <c r="B205" s="378">
        <v>9.6326999999999996E-2</v>
      </c>
      <c r="C205" s="198">
        <f t="shared" si="27"/>
        <v>9.6533014128286011E-4</v>
      </c>
      <c r="D205" s="378">
        <v>5.173705E-2</v>
      </c>
      <c r="E205" s="198">
        <f t="shared" si="28"/>
        <v>4.2548839060156326E-4</v>
      </c>
      <c r="F205" s="378">
        <v>2.9260000000000002E-3</v>
      </c>
      <c r="G205" s="378">
        <v>1.96978E-3</v>
      </c>
      <c r="H205" s="198">
        <f t="shared" si="29"/>
        <v>4.8957800000000006E-3</v>
      </c>
      <c r="I205" s="91">
        <f t="shared" si="30"/>
        <v>2.3289967482321054E-5</v>
      </c>
      <c r="J205" s="91">
        <f t="shared" si="31"/>
        <v>1.5678780638183992E-5</v>
      </c>
      <c r="K205" s="198">
        <f t="shared" si="32"/>
        <v>-90.537187566743754</v>
      </c>
      <c r="L205" s="198" t="s">
        <v>305</v>
      </c>
      <c r="M205" s="374"/>
      <c r="N205" s="374"/>
    </row>
    <row r="206" spans="1:14" ht="14.5" x14ac:dyDescent="0.35">
      <c r="A206" s="383" t="s">
        <v>93</v>
      </c>
      <c r="B206" s="378">
        <v>0</v>
      </c>
      <c r="C206" s="198">
        <f t="shared" si="27"/>
        <v>0</v>
      </c>
      <c r="D206" s="378">
        <v>1.364493E-2</v>
      </c>
      <c r="E206" s="198">
        <f t="shared" si="28"/>
        <v>1.1221666688709517E-4</v>
      </c>
      <c r="F206" s="378">
        <v>0</v>
      </c>
      <c r="G206" s="378">
        <v>4.6731699999999999E-3</v>
      </c>
      <c r="H206" s="198">
        <f t="shared" si="29"/>
        <v>4.6731699999999999E-3</v>
      </c>
      <c r="I206" s="91">
        <f t="shared" si="30"/>
        <v>0</v>
      </c>
      <c r="J206" s="91">
        <f t="shared" si="31"/>
        <v>3.7196848031222923E-5</v>
      </c>
      <c r="K206" s="198" t="s">
        <v>305</v>
      </c>
      <c r="L206" s="198" t="s">
        <v>305</v>
      </c>
      <c r="M206" s="374"/>
      <c r="N206" s="374"/>
    </row>
    <row r="207" spans="1:14" ht="14.5" x14ac:dyDescent="0.35">
      <c r="A207" s="383" t="s">
        <v>118</v>
      </c>
      <c r="B207" s="378">
        <v>5.6385000000000007E-4</v>
      </c>
      <c r="C207" s="198">
        <f t="shared" si="27"/>
        <v>5.6505590349781545E-6</v>
      </c>
      <c r="D207" s="378">
        <v>0</v>
      </c>
      <c r="E207" s="198">
        <f t="shared" si="28"/>
        <v>0</v>
      </c>
      <c r="F207" s="378">
        <v>2.2301999999999999E-3</v>
      </c>
      <c r="G207" s="378">
        <v>0</v>
      </c>
      <c r="H207" s="198">
        <f t="shared" si="29"/>
        <v>2.2301999999999999E-3</v>
      </c>
      <c r="I207" s="91">
        <f t="shared" si="30"/>
        <v>1.7751635502075327E-5</v>
      </c>
      <c r="J207" s="91">
        <f t="shared" si="31"/>
        <v>0</v>
      </c>
      <c r="K207" s="198" t="s">
        <v>305</v>
      </c>
      <c r="L207" s="198" t="s">
        <v>305</v>
      </c>
      <c r="M207" s="374"/>
      <c r="N207" s="374"/>
    </row>
    <row r="208" spans="1:14" ht="14.5" x14ac:dyDescent="0.35">
      <c r="A208" s="383" t="s">
        <v>45</v>
      </c>
      <c r="B208" s="378">
        <v>0.15487682999999999</v>
      </c>
      <c r="C208" s="198">
        <f t="shared" si="27"/>
        <v>1.5520806439040093E-3</v>
      </c>
      <c r="D208" s="378">
        <v>6.7671300000000005E-3</v>
      </c>
      <c r="E208" s="198">
        <f t="shared" si="28"/>
        <v>5.5653255311069274E-5</v>
      </c>
      <c r="F208" s="378">
        <v>1.25811E-3</v>
      </c>
      <c r="G208" s="378">
        <v>2.0999999999999999E-5</v>
      </c>
      <c r="H208" s="198">
        <f t="shared" si="29"/>
        <v>1.27911E-3</v>
      </c>
      <c r="I208" s="91">
        <f t="shared" si="30"/>
        <v>1.0014128841142495E-5</v>
      </c>
      <c r="J208" s="91">
        <f t="shared" si="31"/>
        <v>1.6715287666737595E-7</v>
      </c>
      <c r="K208" s="198">
        <f t="shared" si="32"/>
        <v>-81.098190813535425</v>
      </c>
      <c r="L208" s="198">
        <f>((H208/B208)-1)*100</f>
        <v>-99.174111453598329</v>
      </c>
      <c r="M208" s="374"/>
      <c r="N208" s="374"/>
    </row>
    <row r="209" spans="1:14" ht="14.5" x14ac:dyDescent="0.35">
      <c r="A209" s="383" t="s">
        <v>95</v>
      </c>
      <c r="B209" s="378">
        <v>6.4147083299999998</v>
      </c>
      <c r="C209" s="198">
        <f t="shared" si="27"/>
        <v>6.4284274382958459E-2</v>
      </c>
      <c r="D209" s="378">
        <v>3.6819199999999996E-2</v>
      </c>
      <c r="E209" s="198">
        <f t="shared" si="28"/>
        <v>3.0280315849545101E-4</v>
      </c>
      <c r="F209" s="378">
        <v>0</v>
      </c>
      <c r="G209" s="378">
        <v>1.26925E-3</v>
      </c>
      <c r="H209" s="198">
        <f t="shared" si="29"/>
        <v>1.26925E-3</v>
      </c>
      <c r="I209" s="91">
        <f t="shared" si="30"/>
        <v>0</v>
      </c>
      <c r="J209" s="91">
        <f t="shared" si="31"/>
        <v>1.0102799462384139E-5</v>
      </c>
      <c r="K209" s="198">
        <f t="shared" si="32"/>
        <v>-96.552749652355303</v>
      </c>
      <c r="L209" s="198">
        <f>((H209/B209)-1)*100</f>
        <v>-99.980213441754415</v>
      </c>
      <c r="M209" s="374"/>
      <c r="N209" s="374"/>
    </row>
    <row r="210" spans="1:14" ht="14.5" x14ac:dyDescent="0.35">
      <c r="A210" s="383" t="s">
        <v>28</v>
      </c>
      <c r="B210" s="378">
        <v>3.7049499999999999E-2</v>
      </c>
      <c r="C210" s="198">
        <f t="shared" si="27"/>
        <v>3.7128737601564796E-4</v>
      </c>
      <c r="D210" s="378">
        <v>2.5891000000000001E-2</v>
      </c>
      <c r="E210" s="198">
        <f t="shared" si="28"/>
        <v>2.1292903095683025E-4</v>
      </c>
      <c r="F210" s="378">
        <v>0</v>
      </c>
      <c r="G210" s="378">
        <v>1.1999999999999999E-3</v>
      </c>
      <c r="H210" s="198">
        <f t="shared" si="29"/>
        <v>1.1999999999999999E-3</v>
      </c>
      <c r="I210" s="91">
        <f t="shared" si="30"/>
        <v>0</v>
      </c>
      <c r="J210" s="91">
        <f t="shared" si="31"/>
        <v>9.5515929524214828E-6</v>
      </c>
      <c r="K210" s="198">
        <f t="shared" si="32"/>
        <v>-95.365184813255581</v>
      </c>
      <c r="L210" s="198">
        <f>((H210/B210)-1)*100</f>
        <v>-96.761089893250912</v>
      </c>
      <c r="M210" s="374"/>
      <c r="N210" s="374"/>
    </row>
    <row r="211" spans="1:14" ht="14.5" x14ac:dyDescent="0.35">
      <c r="A211" s="383" t="s">
        <v>96</v>
      </c>
      <c r="B211" s="378">
        <v>1.07310956</v>
      </c>
      <c r="C211" s="198">
        <f t="shared" si="27"/>
        <v>1.0754046146633736E-2</v>
      </c>
      <c r="D211" s="378">
        <v>3.4270287400000004</v>
      </c>
      <c r="E211" s="198">
        <f t="shared" si="28"/>
        <v>2.8184075882330035E-2</v>
      </c>
      <c r="F211" s="378">
        <v>8.3990000000000001E-5</v>
      </c>
      <c r="G211" s="378">
        <v>1.0938199999999999E-3</v>
      </c>
      <c r="H211" s="198">
        <f t="shared" si="29"/>
        <v>1.1778099999999998E-3</v>
      </c>
      <c r="I211" s="91">
        <f t="shared" si="30"/>
        <v>6.6853191006156708E-7</v>
      </c>
      <c r="J211" s="91">
        <f t="shared" si="31"/>
        <v>8.7064361693480547E-6</v>
      </c>
      <c r="K211" s="198" t="s">
        <v>305</v>
      </c>
      <c r="L211" s="198">
        <f>((H211/B211)-1)*100</f>
        <v>-99.890243266493684</v>
      </c>
      <c r="M211" s="374"/>
      <c r="N211" s="374"/>
    </row>
    <row r="212" spans="1:14" ht="14.5" x14ac:dyDescent="0.35">
      <c r="A212" s="383" t="s">
        <v>31</v>
      </c>
      <c r="B212" s="378">
        <v>4.9509E-4</v>
      </c>
      <c r="C212" s="198">
        <f t="shared" si="27"/>
        <v>4.9614884679034043E-6</v>
      </c>
      <c r="D212" s="378">
        <v>2.8800000000000002E-3</v>
      </c>
      <c r="E212" s="198">
        <f t="shared" si="28"/>
        <v>2.3685280953059792E-5</v>
      </c>
      <c r="F212" s="378">
        <v>7.6400000000000003E-4</v>
      </c>
      <c r="G212" s="378">
        <v>2.5086999999999999E-4</v>
      </c>
      <c r="H212" s="198">
        <f t="shared" si="29"/>
        <v>1.01487E-3</v>
      </c>
      <c r="I212" s="91">
        <f t="shared" si="30"/>
        <v>6.0811808463750108E-6</v>
      </c>
      <c r="J212" s="91">
        <f t="shared" si="31"/>
        <v>1.996840103311648E-6</v>
      </c>
      <c r="K212" s="198" t="s">
        <v>305</v>
      </c>
      <c r="L212" s="198" t="s">
        <v>305</v>
      </c>
      <c r="M212" s="374"/>
      <c r="N212" s="374"/>
    </row>
    <row r="213" spans="1:14" ht="14.5" x14ac:dyDescent="0.35">
      <c r="A213" s="383" t="s">
        <v>186</v>
      </c>
      <c r="B213" s="378">
        <v>0</v>
      </c>
      <c r="C213" s="198">
        <f t="shared" si="27"/>
        <v>0</v>
      </c>
      <c r="D213" s="378">
        <v>6.4999999999999997E-4</v>
      </c>
      <c r="E213" s="198">
        <f t="shared" si="28"/>
        <v>5.3456363262114109E-6</v>
      </c>
      <c r="F213" s="378">
        <v>0</v>
      </c>
      <c r="G213" s="378">
        <v>8.0000000000000004E-4</v>
      </c>
      <c r="H213" s="198">
        <f t="shared" si="29"/>
        <v>8.0000000000000004E-4</v>
      </c>
      <c r="I213" s="91">
        <f t="shared" si="30"/>
        <v>0</v>
      </c>
      <c r="J213" s="91">
        <f t="shared" si="31"/>
        <v>6.3677286349476557E-6</v>
      </c>
      <c r="K213" s="198" t="s">
        <v>305</v>
      </c>
      <c r="L213" s="198" t="s">
        <v>305</v>
      </c>
      <c r="M213" s="374"/>
      <c r="N213" s="374"/>
    </row>
    <row r="214" spans="1:14" ht="14.5" x14ac:dyDescent="0.35">
      <c r="A214" s="383" t="s">
        <v>79</v>
      </c>
      <c r="B214" s="378">
        <v>4.25682E-2</v>
      </c>
      <c r="C214" s="198">
        <f t="shared" si="27"/>
        <v>4.2659240420813522E-4</v>
      </c>
      <c r="D214" s="378">
        <v>2.783596E-2</v>
      </c>
      <c r="E214" s="198">
        <f t="shared" si="28"/>
        <v>2.2892449069379658E-4</v>
      </c>
      <c r="F214" s="378">
        <v>5.6420000000000005E-4</v>
      </c>
      <c r="G214" s="378">
        <v>1E-4</v>
      </c>
      <c r="H214" s="198">
        <f t="shared" si="29"/>
        <v>6.642000000000001E-4</v>
      </c>
      <c r="I214" s="91">
        <f t="shared" si="30"/>
        <v>4.4908406197968347E-6</v>
      </c>
      <c r="J214" s="91">
        <f t="shared" si="31"/>
        <v>7.9596607936845697E-7</v>
      </c>
      <c r="K214" s="198">
        <f>((H214/D214)-1)*100</f>
        <v>-97.613877875956135</v>
      </c>
      <c r="L214" s="198" t="s">
        <v>305</v>
      </c>
      <c r="M214" s="374"/>
      <c r="N214" s="374"/>
    </row>
    <row r="215" spans="1:14" ht="14.5" x14ac:dyDescent="0.35">
      <c r="A215" s="383" t="s">
        <v>53</v>
      </c>
      <c r="B215" s="378">
        <v>0</v>
      </c>
      <c r="C215" s="198">
        <f t="shared" si="27"/>
        <v>0</v>
      </c>
      <c r="D215" s="378">
        <v>0</v>
      </c>
      <c r="E215" s="198">
        <f t="shared" si="28"/>
        <v>0</v>
      </c>
      <c r="F215" s="378">
        <v>0</v>
      </c>
      <c r="G215" s="378">
        <v>5.5999000000000001E-4</v>
      </c>
      <c r="H215" s="198">
        <f t="shared" si="29"/>
        <v>5.5999000000000001E-4</v>
      </c>
      <c r="I215" s="91">
        <f t="shared" si="30"/>
        <v>0</v>
      </c>
      <c r="J215" s="91">
        <f t="shared" si="31"/>
        <v>4.4573304478554225E-6</v>
      </c>
      <c r="K215" s="198" t="s">
        <v>305</v>
      </c>
      <c r="L215" s="198" t="s">
        <v>305</v>
      </c>
      <c r="M215" s="374"/>
      <c r="N215" s="374"/>
    </row>
    <row r="216" spans="1:14" ht="14.5" x14ac:dyDescent="0.35">
      <c r="A216" s="383" t="s">
        <v>100</v>
      </c>
      <c r="B216" s="378">
        <v>1E-3</v>
      </c>
      <c r="C216" s="198">
        <f t="shared" si="27"/>
        <v>1.00213869557119E-5</v>
      </c>
      <c r="D216" s="378">
        <v>1.3584218700000001</v>
      </c>
      <c r="E216" s="198">
        <f t="shared" si="28"/>
        <v>1.117173737629544E-2</v>
      </c>
      <c r="F216" s="378">
        <v>5.5000000000000003E-4</v>
      </c>
      <c r="G216" s="378">
        <v>0</v>
      </c>
      <c r="H216" s="198">
        <f t="shared" si="29"/>
        <v>5.5000000000000003E-4</v>
      </c>
      <c r="I216" s="91">
        <f t="shared" si="30"/>
        <v>4.3778134365265138E-6</v>
      </c>
      <c r="J216" s="91">
        <f t="shared" si="31"/>
        <v>0</v>
      </c>
      <c r="K216" s="198">
        <f>((H216/D216)-1)*100</f>
        <v>-99.959511841487057</v>
      </c>
      <c r="L216" s="198" t="s">
        <v>305</v>
      </c>
      <c r="M216" s="374"/>
      <c r="N216" s="374"/>
    </row>
    <row r="217" spans="1:14" ht="14.5" x14ac:dyDescent="0.35">
      <c r="A217" s="383" t="s">
        <v>126</v>
      </c>
      <c r="B217" s="378">
        <v>2.5149999999999999E-3</v>
      </c>
      <c r="C217" s="198">
        <f t="shared" si="27"/>
        <v>2.5203788193615423E-5</v>
      </c>
      <c r="D217" s="378">
        <v>4.0730000000000002E-3</v>
      </c>
      <c r="E217" s="198">
        <f t="shared" si="28"/>
        <v>3.3496579625629353E-5</v>
      </c>
      <c r="F217" s="378">
        <v>3.0058E-4</v>
      </c>
      <c r="G217" s="378">
        <v>0</v>
      </c>
      <c r="H217" s="198">
        <f t="shared" si="29"/>
        <v>3.0058E-4</v>
      </c>
      <c r="I217" s="91">
        <f t="shared" si="30"/>
        <v>2.3925148413657077E-6</v>
      </c>
      <c r="J217" s="91">
        <f t="shared" si="31"/>
        <v>0</v>
      </c>
      <c r="K217" s="198" t="s">
        <v>305</v>
      </c>
      <c r="L217" s="198">
        <f>((H217/B217)-1)*100</f>
        <v>-88.048508946322073</v>
      </c>
      <c r="M217" s="374"/>
      <c r="N217" s="374"/>
    </row>
    <row r="218" spans="1:14" ht="14.5" x14ac:dyDescent="0.35">
      <c r="A218" s="383" t="s">
        <v>102</v>
      </c>
      <c r="B218" s="378">
        <v>0</v>
      </c>
      <c r="C218" s="198">
        <f t="shared" si="27"/>
        <v>0</v>
      </c>
      <c r="D218" s="378">
        <v>2.7200000000000002E-3</v>
      </c>
      <c r="E218" s="198">
        <f t="shared" si="28"/>
        <v>2.2369432011223136E-5</v>
      </c>
      <c r="F218" s="378">
        <v>2.42E-4</v>
      </c>
      <c r="G218" s="378">
        <v>0</v>
      </c>
      <c r="H218" s="198">
        <f t="shared" si="29"/>
        <v>2.42E-4</v>
      </c>
      <c r="I218" s="91">
        <f t="shared" si="30"/>
        <v>1.9262379120716659E-6</v>
      </c>
      <c r="J218" s="91">
        <f t="shared" si="31"/>
        <v>0</v>
      </c>
      <c r="K218" s="198" t="s">
        <v>305</v>
      </c>
      <c r="L218" s="198" t="s">
        <v>305</v>
      </c>
      <c r="M218" s="374"/>
      <c r="N218" s="374"/>
    </row>
    <row r="219" spans="1:14" ht="14.5" x14ac:dyDescent="0.35">
      <c r="A219" s="383" t="s">
        <v>58</v>
      </c>
      <c r="B219" s="378">
        <v>0</v>
      </c>
      <c r="C219" s="198">
        <f t="shared" si="27"/>
        <v>0</v>
      </c>
      <c r="D219" s="378">
        <v>2.5999999999999998E-4</v>
      </c>
      <c r="E219" s="198">
        <f t="shared" si="28"/>
        <v>2.1382545304845642E-6</v>
      </c>
      <c r="F219" s="378">
        <v>1E-4</v>
      </c>
      <c r="G219" s="378">
        <v>0</v>
      </c>
      <c r="H219" s="198">
        <f t="shared" si="29"/>
        <v>1E-4</v>
      </c>
      <c r="I219" s="91">
        <f t="shared" si="30"/>
        <v>7.9596607936845697E-7</v>
      </c>
      <c r="J219" s="91">
        <f t="shared" si="31"/>
        <v>0</v>
      </c>
      <c r="K219" s="198">
        <f>((H219/D219)-1)*100</f>
        <v>-61.538461538461533</v>
      </c>
      <c r="L219" s="198" t="s">
        <v>305</v>
      </c>
      <c r="M219" s="374"/>
      <c r="N219" s="374"/>
    </row>
    <row r="220" spans="1:14" ht="14.5" x14ac:dyDescent="0.35">
      <c r="A220" s="383" t="s">
        <v>73</v>
      </c>
      <c r="B220" s="378">
        <v>5.5000000000000003E-4</v>
      </c>
      <c r="C220" s="198">
        <f t="shared" si="27"/>
        <v>5.5117628256415449E-6</v>
      </c>
      <c r="D220" s="378">
        <v>0</v>
      </c>
      <c r="E220" s="198">
        <f t="shared" si="28"/>
        <v>0</v>
      </c>
      <c r="F220" s="378">
        <v>1E-4</v>
      </c>
      <c r="G220" s="378">
        <v>0</v>
      </c>
      <c r="H220" s="198">
        <f t="shared" si="29"/>
        <v>1E-4</v>
      </c>
      <c r="I220" s="91">
        <f t="shared" si="30"/>
        <v>7.9596607936845697E-7</v>
      </c>
      <c r="J220" s="91">
        <f t="shared" si="31"/>
        <v>0</v>
      </c>
      <c r="K220" s="198" t="s">
        <v>305</v>
      </c>
      <c r="L220" s="198" t="s">
        <v>305</v>
      </c>
      <c r="M220" s="374"/>
      <c r="N220" s="374"/>
    </row>
    <row r="221" spans="1:14" ht="14.5" x14ac:dyDescent="0.35">
      <c r="A221" s="383" t="s">
        <v>155</v>
      </c>
      <c r="B221" s="378">
        <v>0.52212848000000001</v>
      </c>
      <c r="C221" s="198">
        <f t="shared" si="27"/>
        <v>5.2324515386776814E-3</v>
      </c>
      <c r="D221" s="378">
        <v>6.2809190000000001E-2</v>
      </c>
      <c r="E221" s="198">
        <f t="shared" si="28"/>
        <v>5.1654628874448383E-4</v>
      </c>
      <c r="F221" s="378">
        <v>0</v>
      </c>
      <c r="G221" s="378">
        <v>9.7999999999999997E-5</v>
      </c>
      <c r="H221" s="198">
        <f t="shared" si="29"/>
        <v>9.7999999999999997E-5</v>
      </c>
      <c r="I221" s="91">
        <f t="shared" si="30"/>
        <v>0</v>
      </c>
      <c r="J221" s="91">
        <f t="shared" si="31"/>
        <v>7.8004675778108777E-7</v>
      </c>
      <c r="K221" s="198" t="s">
        <v>305</v>
      </c>
      <c r="L221" s="198" t="s">
        <v>305</v>
      </c>
      <c r="M221" s="374"/>
      <c r="N221" s="374"/>
    </row>
    <row r="222" spans="1:14" ht="14.5" x14ac:dyDescent="0.35">
      <c r="A222" s="383" t="s">
        <v>16</v>
      </c>
      <c r="B222" s="378">
        <v>1.381568E-2</v>
      </c>
      <c r="C222" s="198">
        <f t="shared" si="27"/>
        <v>1.3845227533628975E-4</v>
      </c>
      <c r="D222" s="378">
        <v>3.4E-5</v>
      </c>
      <c r="E222" s="198">
        <f t="shared" si="28"/>
        <v>2.7961790014028921E-7</v>
      </c>
      <c r="F222" s="378">
        <v>3.0000000000000001E-5</v>
      </c>
      <c r="G222" s="378">
        <v>1.6510000000000003E-5</v>
      </c>
      <c r="H222" s="198">
        <f t="shared" si="29"/>
        <v>4.651E-5</v>
      </c>
      <c r="I222" s="91">
        <f t="shared" si="30"/>
        <v>2.3878982381053708E-7</v>
      </c>
      <c r="J222" s="91">
        <f t="shared" si="31"/>
        <v>1.3141399970373227E-7</v>
      </c>
      <c r="K222" s="198">
        <f>((H222/D222)-1)*100</f>
        <v>36.794117647058819</v>
      </c>
      <c r="L222" s="198" t="s">
        <v>305</v>
      </c>
      <c r="M222" s="374"/>
      <c r="N222" s="374"/>
    </row>
    <row r="223" spans="1:14" ht="14.5" x14ac:dyDescent="0.35">
      <c r="A223" s="383" t="s">
        <v>7</v>
      </c>
      <c r="B223" s="378">
        <v>0</v>
      </c>
      <c r="C223" s="198">
        <f t="shared" si="27"/>
        <v>0</v>
      </c>
      <c r="D223" s="378">
        <v>0</v>
      </c>
      <c r="E223" s="198">
        <f t="shared" si="28"/>
        <v>0</v>
      </c>
      <c r="F223" s="378">
        <v>0</v>
      </c>
      <c r="G223" s="378">
        <v>0</v>
      </c>
      <c r="H223" s="198">
        <f t="shared" si="29"/>
        <v>0</v>
      </c>
      <c r="I223" s="91">
        <f t="shared" si="30"/>
        <v>0</v>
      </c>
      <c r="J223" s="91">
        <f t="shared" si="31"/>
        <v>0</v>
      </c>
      <c r="K223" s="198" t="s">
        <v>305</v>
      </c>
      <c r="L223" s="198" t="s">
        <v>305</v>
      </c>
      <c r="M223" s="374"/>
      <c r="N223" s="374"/>
    </row>
    <row r="224" spans="1:14" ht="14.5" x14ac:dyDescent="0.35">
      <c r="A224" s="383" t="s">
        <v>13</v>
      </c>
      <c r="B224" s="378">
        <v>0</v>
      </c>
      <c r="C224" s="198">
        <f t="shared" si="27"/>
        <v>0</v>
      </c>
      <c r="D224" s="378">
        <v>1.6000000000000001E-4</v>
      </c>
      <c r="E224" s="198">
        <f t="shared" si="28"/>
        <v>1.315848941836655E-6</v>
      </c>
      <c r="F224" s="378">
        <v>0</v>
      </c>
      <c r="G224" s="378">
        <v>0</v>
      </c>
      <c r="H224" s="198">
        <f t="shared" si="29"/>
        <v>0</v>
      </c>
      <c r="I224" s="91">
        <f t="shared" si="30"/>
        <v>0</v>
      </c>
      <c r="J224" s="91">
        <f t="shared" si="31"/>
        <v>0</v>
      </c>
      <c r="K224" s="198" t="s">
        <v>305</v>
      </c>
      <c r="L224" s="198" t="s">
        <v>305</v>
      </c>
      <c r="M224" s="374"/>
      <c r="N224" s="374"/>
    </row>
    <row r="225" spans="1:14" ht="14.5" x14ac:dyDescent="0.35">
      <c r="A225" s="383" t="s">
        <v>14</v>
      </c>
      <c r="B225" s="378">
        <v>6.0075100000000006E-3</v>
      </c>
      <c r="C225" s="198">
        <f t="shared" si="27"/>
        <v>6.0203582350308796E-5</v>
      </c>
      <c r="D225" s="378">
        <v>0</v>
      </c>
      <c r="E225" s="198">
        <f t="shared" si="28"/>
        <v>0</v>
      </c>
      <c r="F225" s="378">
        <v>0</v>
      </c>
      <c r="G225" s="378">
        <v>0</v>
      </c>
      <c r="H225" s="198">
        <f t="shared" si="29"/>
        <v>0</v>
      </c>
      <c r="I225" s="91">
        <f t="shared" si="30"/>
        <v>0</v>
      </c>
      <c r="J225" s="91">
        <f t="shared" si="31"/>
        <v>0</v>
      </c>
      <c r="K225" s="198" t="s">
        <v>305</v>
      </c>
      <c r="L225" s="198" t="s">
        <v>305</v>
      </c>
      <c r="M225" s="374"/>
      <c r="N225" s="374"/>
    </row>
    <row r="226" spans="1:14" ht="14.5" x14ac:dyDescent="0.35">
      <c r="A226" s="383" t="s">
        <v>15</v>
      </c>
      <c r="B226" s="378">
        <v>0</v>
      </c>
      <c r="C226" s="198">
        <f t="shared" si="27"/>
        <v>0</v>
      </c>
      <c r="D226" s="378">
        <v>0</v>
      </c>
      <c r="E226" s="198">
        <f t="shared" si="28"/>
        <v>0</v>
      </c>
      <c r="F226" s="378">
        <v>0</v>
      </c>
      <c r="G226" s="378">
        <v>0</v>
      </c>
      <c r="H226" s="198">
        <f t="shared" si="29"/>
        <v>0</v>
      </c>
      <c r="I226" s="91">
        <f t="shared" si="30"/>
        <v>0</v>
      </c>
      <c r="J226" s="91">
        <f t="shared" si="31"/>
        <v>0</v>
      </c>
      <c r="K226" s="198" t="s">
        <v>305</v>
      </c>
      <c r="L226" s="198" t="s">
        <v>305</v>
      </c>
      <c r="M226" s="374"/>
      <c r="N226" s="374"/>
    </row>
    <row r="227" spans="1:14" ht="14.5" x14ac:dyDescent="0.35">
      <c r="A227" s="383" t="s">
        <v>17</v>
      </c>
      <c r="B227" s="378">
        <v>4.0481000000000002E-4</v>
      </c>
      <c r="C227" s="198">
        <f t="shared" si="27"/>
        <v>4.0567576535417338E-6</v>
      </c>
      <c r="D227" s="378">
        <v>0</v>
      </c>
      <c r="E227" s="198">
        <f t="shared" si="28"/>
        <v>0</v>
      </c>
      <c r="F227" s="378">
        <v>0</v>
      </c>
      <c r="G227" s="378">
        <v>0</v>
      </c>
      <c r="H227" s="198">
        <f t="shared" si="29"/>
        <v>0</v>
      </c>
      <c r="I227" s="91">
        <f t="shared" si="30"/>
        <v>0</v>
      </c>
      <c r="J227" s="91">
        <f t="shared" si="31"/>
        <v>0</v>
      </c>
      <c r="K227" s="198" t="s">
        <v>305</v>
      </c>
      <c r="L227" s="198" t="s">
        <v>305</v>
      </c>
      <c r="M227" s="374"/>
      <c r="N227" s="374"/>
    </row>
    <row r="228" spans="1:14" ht="14.5" x14ac:dyDescent="0.35">
      <c r="A228" s="383" t="s">
        <v>29</v>
      </c>
      <c r="B228" s="378">
        <v>1.6406600000000002E-3</v>
      </c>
      <c r="C228" s="198">
        <f t="shared" si="27"/>
        <v>1.6441688722758285E-5</v>
      </c>
      <c r="D228" s="378">
        <v>0</v>
      </c>
      <c r="E228" s="198">
        <f t="shared" si="28"/>
        <v>0</v>
      </c>
      <c r="F228" s="378">
        <v>0</v>
      </c>
      <c r="G228" s="378">
        <v>0</v>
      </c>
      <c r="H228" s="198">
        <f t="shared" si="29"/>
        <v>0</v>
      </c>
      <c r="I228" s="91">
        <f t="shared" si="30"/>
        <v>0</v>
      </c>
      <c r="J228" s="91">
        <f t="shared" si="31"/>
        <v>0</v>
      </c>
      <c r="K228" s="198" t="s">
        <v>305</v>
      </c>
      <c r="L228" s="198" t="s">
        <v>305</v>
      </c>
      <c r="M228" s="374"/>
      <c r="N228" s="374"/>
    </row>
    <row r="229" spans="1:14" ht="14.5" x14ac:dyDescent="0.35">
      <c r="A229" s="383" t="s">
        <v>34</v>
      </c>
      <c r="B229" s="378">
        <v>7.7513539999999992E-2</v>
      </c>
      <c r="C229" s="198">
        <f t="shared" si="27"/>
        <v>7.7679317864705235E-4</v>
      </c>
      <c r="D229" s="378">
        <v>0</v>
      </c>
      <c r="E229" s="198">
        <f t="shared" si="28"/>
        <v>0</v>
      </c>
      <c r="F229" s="378">
        <v>0</v>
      </c>
      <c r="G229" s="378">
        <v>0</v>
      </c>
      <c r="H229" s="198">
        <f t="shared" si="29"/>
        <v>0</v>
      </c>
      <c r="I229" s="91">
        <f t="shared" si="30"/>
        <v>0</v>
      </c>
      <c r="J229" s="91">
        <f t="shared" si="31"/>
        <v>0</v>
      </c>
      <c r="K229" s="198" t="s">
        <v>305</v>
      </c>
      <c r="L229" s="198" t="s">
        <v>305</v>
      </c>
      <c r="M229" s="374"/>
      <c r="N229" s="374"/>
    </row>
    <row r="230" spans="1:14" ht="14.5" x14ac:dyDescent="0.35">
      <c r="A230" s="383" t="s">
        <v>38</v>
      </c>
      <c r="B230" s="378">
        <v>0</v>
      </c>
      <c r="C230" s="198">
        <f t="shared" si="27"/>
        <v>0</v>
      </c>
      <c r="D230" s="378">
        <v>0</v>
      </c>
      <c r="E230" s="198">
        <f t="shared" si="28"/>
        <v>0</v>
      </c>
      <c r="F230" s="378">
        <v>0</v>
      </c>
      <c r="G230" s="378">
        <v>0</v>
      </c>
      <c r="H230" s="198">
        <f t="shared" si="29"/>
        <v>0</v>
      </c>
      <c r="I230" s="91">
        <f t="shared" si="30"/>
        <v>0</v>
      </c>
      <c r="J230" s="91">
        <f t="shared" si="31"/>
        <v>0</v>
      </c>
      <c r="K230" s="198" t="s">
        <v>305</v>
      </c>
      <c r="L230" s="198" t="s">
        <v>305</v>
      </c>
      <c r="M230" s="374"/>
      <c r="N230" s="374"/>
    </row>
    <row r="231" spans="1:14" ht="14.5" x14ac:dyDescent="0.35">
      <c r="A231" s="383" t="s">
        <v>41</v>
      </c>
      <c r="B231" s="378">
        <v>0</v>
      </c>
      <c r="C231" s="198">
        <f t="shared" si="27"/>
        <v>0</v>
      </c>
      <c r="D231" s="378">
        <v>0</v>
      </c>
      <c r="E231" s="198">
        <f t="shared" si="28"/>
        <v>0</v>
      </c>
      <c r="F231" s="378">
        <v>0</v>
      </c>
      <c r="G231" s="378">
        <v>0</v>
      </c>
      <c r="H231" s="198">
        <f t="shared" si="29"/>
        <v>0</v>
      </c>
      <c r="I231" s="91">
        <f t="shared" si="30"/>
        <v>0</v>
      </c>
      <c r="J231" s="91">
        <f t="shared" si="31"/>
        <v>0</v>
      </c>
      <c r="K231" s="198" t="s">
        <v>305</v>
      </c>
      <c r="L231" s="198" t="s">
        <v>305</v>
      </c>
      <c r="M231" s="374"/>
      <c r="N231" s="374"/>
    </row>
    <row r="232" spans="1:14" ht="14.5" x14ac:dyDescent="0.35">
      <c r="A232" s="383" t="s">
        <v>43</v>
      </c>
      <c r="B232" s="378">
        <v>0</v>
      </c>
      <c r="C232" s="198">
        <f t="shared" si="27"/>
        <v>0</v>
      </c>
      <c r="D232" s="378">
        <v>0</v>
      </c>
      <c r="E232" s="198">
        <f t="shared" si="28"/>
        <v>0</v>
      </c>
      <c r="F232" s="378">
        <v>0</v>
      </c>
      <c r="G232" s="378">
        <v>0</v>
      </c>
      <c r="H232" s="198">
        <f t="shared" si="29"/>
        <v>0</v>
      </c>
      <c r="I232" s="91">
        <f t="shared" si="30"/>
        <v>0</v>
      </c>
      <c r="J232" s="91">
        <f t="shared" si="31"/>
        <v>0</v>
      </c>
      <c r="K232" s="198" t="s">
        <v>305</v>
      </c>
      <c r="L232" s="198" t="s">
        <v>305</v>
      </c>
      <c r="M232" s="374"/>
      <c r="N232" s="374"/>
    </row>
    <row r="233" spans="1:14" ht="14.5" x14ac:dyDescent="0.35">
      <c r="A233" s="383" t="s">
        <v>46</v>
      </c>
      <c r="B233" s="378">
        <v>0</v>
      </c>
      <c r="C233" s="198">
        <f t="shared" si="27"/>
        <v>0</v>
      </c>
      <c r="D233" s="378">
        <v>0</v>
      </c>
      <c r="E233" s="198">
        <f t="shared" si="28"/>
        <v>0</v>
      </c>
      <c r="F233" s="378">
        <v>0</v>
      </c>
      <c r="G233" s="378">
        <v>0</v>
      </c>
      <c r="H233" s="198">
        <f t="shared" si="29"/>
        <v>0</v>
      </c>
      <c r="I233" s="91">
        <f t="shared" si="30"/>
        <v>0</v>
      </c>
      <c r="J233" s="91">
        <f t="shared" si="31"/>
        <v>0</v>
      </c>
      <c r="K233" s="198" t="s">
        <v>305</v>
      </c>
      <c r="L233" s="198" t="s">
        <v>305</v>
      </c>
      <c r="M233" s="374"/>
      <c r="N233" s="374"/>
    </row>
    <row r="234" spans="1:14" ht="14.5" x14ac:dyDescent="0.35">
      <c r="A234" s="383" t="s">
        <v>54</v>
      </c>
      <c r="B234" s="378">
        <v>0</v>
      </c>
      <c r="C234" s="198">
        <f t="shared" si="27"/>
        <v>0</v>
      </c>
      <c r="D234" s="378">
        <v>0</v>
      </c>
      <c r="E234" s="198">
        <f t="shared" si="28"/>
        <v>0</v>
      </c>
      <c r="F234" s="378">
        <v>0</v>
      </c>
      <c r="G234" s="378">
        <v>0</v>
      </c>
      <c r="H234" s="198">
        <f t="shared" si="29"/>
        <v>0</v>
      </c>
      <c r="I234" s="91">
        <f t="shared" si="30"/>
        <v>0</v>
      </c>
      <c r="J234" s="91">
        <f t="shared" si="31"/>
        <v>0</v>
      </c>
      <c r="K234" s="198" t="s">
        <v>305</v>
      </c>
      <c r="L234" s="198" t="s">
        <v>305</v>
      </c>
      <c r="M234" s="374"/>
      <c r="N234" s="374"/>
    </row>
    <row r="235" spans="1:14" ht="14.5" x14ac:dyDescent="0.35">
      <c r="A235" s="383" t="s">
        <v>55</v>
      </c>
      <c r="B235" s="378">
        <v>0</v>
      </c>
      <c r="C235" s="198">
        <f t="shared" si="27"/>
        <v>0</v>
      </c>
      <c r="D235" s="378">
        <v>9.8220000000000005E-5</v>
      </c>
      <c r="E235" s="198">
        <f t="shared" si="28"/>
        <v>8.0776676916997661E-7</v>
      </c>
      <c r="F235" s="378">
        <v>0</v>
      </c>
      <c r="G235" s="378">
        <v>0</v>
      </c>
      <c r="H235" s="198">
        <f t="shared" si="29"/>
        <v>0</v>
      </c>
      <c r="I235" s="91">
        <f t="shared" si="30"/>
        <v>0</v>
      </c>
      <c r="J235" s="91">
        <f t="shared" si="31"/>
        <v>0</v>
      </c>
      <c r="K235" s="198" t="s">
        <v>305</v>
      </c>
      <c r="L235" s="198" t="s">
        <v>305</v>
      </c>
      <c r="M235" s="374"/>
      <c r="N235" s="374"/>
    </row>
    <row r="236" spans="1:14" ht="14.5" x14ac:dyDescent="0.35">
      <c r="A236" s="383" t="s">
        <v>56</v>
      </c>
      <c r="B236" s="378">
        <v>0</v>
      </c>
      <c r="C236" s="198">
        <f t="shared" si="27"/>
        <v>0</v>
      </c>
      <c r="D236" s="378">
        <v>0</v>
      </c>
      <c r="E236" s="198">
        <f t="shared" si="28"/>
        <v>0</v>
      </c>
      <c r="F236" s="378">
        <v>0</v>
      </c>
      <c r="G236" s="378">
        <v>0</v>
      </c>
      <c r="H236" s="198">
        <f t="shared" si="29"/>
        <v>0</v>
      </c>
      <c r="I236" s="91">
        <f t="shared" si="30"/>
        <v>0</v>
      </c>
      <c r="J236" s="91">
        <f t="shared" si="31"/>
        <v>0</v>
      </c>
      <c r="K236" s="198" t="s">
        <v>305</v>
      </c>
      <c r="L236" s="198" t="s">
        <v>305</v>
      </c>
      <c r="M236" s="374"/>
      <c r="N236" s="374"/>
    </row>
    <row r="237" spans="1:14" ht="14.5" x14ac:dyDescent="0.35">
      <c r="A237" s="383" t="s">
        <v>57</v>
      </c>
      <c r="B237" s="378">
        <v>0</v>
      </c>
      <c r="C237" s="198">
        <f t="shared" si="27"/>
        <v>0</v>
      </c>
      <c r="D237" s="378">
        <v>0</v>
      </c>
      <c r="E237" s="198">
        <f t="shared" si="28"/>
        <v>0</v>
      </c>
      <c r="F237" s="378">
        <v>0</v>
      </c>
      <c r="G237" s="378">
        <v>0</v>
      </c>
      <c r="H237" s="198">
        <f t="shared" si="29"/>
        <v>0</v>
      </c>
      <c r="I237" s="91">
        <f t="shared" si="30"/>
        <v>0</v>
      </c>
      <c r="J237" s="91">
        <f t="shared" si="31"/>
        <v>0</v>
      </c>
      <c r="K237" s="198" t="s">
        <v>305</v>
      </c>
      <c r="L237" s="198" t="s">
        <v>305</v>
      </c>
      <c r="M237" s="374"/>
      <c r="N237" s="374"/>
    </row>
    <row r="238" spans="1:14" ht="14.5" x14ac:dyDescent="0.35">
      <c r="A238" s="383" t="s">
        <v>69</v>
      </c>
      <c r="B238" s="378">
        <v>0</v>
      </c>
      <c r="C238" s="198">
        <f t="shared" si="27"/>
        <v>0</v>
      </c>
      <c r="D238" s="378">
        <v>0</v>
      </c>
      <c r="E238" s="198">
        <f t="shared" si="28"/>
        <v>0</v>
      </c>
      <c r="F238" s="378">
        <v>0</v>
      </c>
      <c r="G238" s="378">
        <v>0</v>
      </c>
      <c r="H238" s="198">
        <f t="shared" si="29"/>
        <v>0</v>
      </c>
      <c r="I238" s="91">
        <f t="shared" si="30"/>
        <v>0</v>
      </c>
      <c r="J238" s="91">
        <f t="shared" si="31"/>
        <v>0</v>
      </c>
      <c r="K238" s="198" t="s">
        <v>305</v>
      </c>
      <c r="L238" s="198" t="s">
        <v>305</v>
      </c>
      <c r="M238" s="374"/>
      <c r="N238" s="374"/>
    </row>
    <row r="239" spans="1:14" ht="14.5" x14ac:dyDescent="0.35">
      <c r="A239" s="383" t="s">
        <v>78</v>
      </c>
      <c r="B239" s="378">
        <v>0</v>
      </c>
      <c r="C239" s="198">
        <f t="shared" si="27"/>
        <v>0</v>
      </c>
      <c r="D239" s="378">
        <v>0</v>
      </c>
      <c r="E239" s="198">
        <f t="shared" si="28"/>
        <v>0</v>
      </c>
      <c r="F239" s="378">
        <v>0</v>
      </c>
      <c r="G239" s="378">
        <v>0</v>
      </c>
      <c r="H239" s="198">
        <f t="shared" si="29"/>
        <v>0</v>
      </c>
      <c r="I239" s="91">
        <f t="shared" si="30"/>
        <v>0</v>
      </c>
      <c r="J239" s="91">
        <f t="shared" si="31"/>
        <v>0</v>
      </c>
      <c r="K239" s="198" t="s">
        <v>305</v>
      </c>
      <c r="L239" s="198" t="s">
        <v>305</v>
      </c>
      <c r="M239" s="374"/>
      <c r="N239" s="374"/>
    </row>
    <row r="240" spans="1:14" ht="14.5" x14ac:dyDescent="0.35">
      <c r="A240" s="383" t="s">
        <v>82</v>
      </c>
      <c r="B240" s="378">
        <v>2.3894999999999998E-4</v>
      </c>
      <c r="C240" s="198">
        <f t="shared" si="27"/>
        <v>2.3946104130673581E-6</v>
      </c>
      <c r="D240" s="378">
        <v>0</v>
      </c>
      <c r="E240" s="198">
        <f t="shared" si="28"/>
        <v>0</v>
      </c>
      <c r="F240" s="378">
        <v>0</v>
      </c>
      <c r="G240" s="378">
        <v>0</v>
      </c>
      <c r="H240" s="198">
        <f t="shared" si="29"/>
        <v>0</v>
      </c>
      <c r="I240" s="91">
        <f t="shared" si="30"/>
        <v>0</v>
      </c>
      <c r="J240" s="91">
        <f t="shared" si="31"/>
        <v>0</v>
      </c>
      <c r="K240" s="198" t="s">
        <v>305</v>
      </c>
      <c r="L240" s="198" t="s">
        <v>305</v>
      </c>
      <c r="M240" s="374"/>
      <c r="N240" s="374"/>
    </row>
    <row r="241" spans="1:14" ht="14.5" x14ac:dyDescent="0.35">
      <c r="A241" s="383" t="s">
        <v>83</v>
      </c>
      <c r="B241" s="378">
        <v>0</v>
      </c>
      <c r="C241" s="198">
        <f t="shared" si="27"/>
        <v>0</v>
      </c>
      <c r="D241" s="378">
        <v>0</v>
      </c>
      <c r="E241" s="198">
        <f t="shared" si="28"/>
        <v>0</v>
      </c>
      <c r="F241" s="378">
        <v>0</v>
      </c>
      <c r="G241" s="378">
        <v>0</v>
      </c>
      <c r="H241" s="198">
        <f t="shared" si="29"/>
        <v>0</v>
      </c>
      <c r="I241" s="91">
        <f t="shared" si="30"/>
        <v>0</v>
      </c>
      <c r="J241" s="91">
        <f t="shared" si="31"/>
        <v>0</v>
      </c>
      <c r="K241" s="198" t="s">
        <v>305</v>
      </c>
      <c r="L241" s="198" t="e">
        <f>((H241/B241)-1)*100</f>
        <v>#DIV/0!</v>
      </c>
      <c r="M241" s="374"/>
      <c r="N241" s="374"/>
    </row>
    <row r="242" spans="1:14" ht="14.5" x14ac:dyDescent="0.35">
      <c r="A242" s="383" t="s">
        <v>85</v>
      </c>
      <c r="B242" s="378">
        <v>0</v>
      </c>
      <c r="C242" s="198">
        <f t="shared" si="27"/>
        <v>0</v>
      </c>
      <c r="D242" s="378">
        <v>0</v>
      </c>
      <c r="E242" s="198">
        <f t="shared" si="28"/>
        <v>0</v>
      </c>
      <c r="F242" s="378">
        <v>0</v>
      </c>
      <c r="G242" s="378">
        <v>0</v>
      </c>
      <c r="H242" s="198">
        <f t="shared" si="29"/>
        <v>0</v>
      </c>
      <c r="I242" s="91">
        <f t="shared" si="30"/>
        <v>0</v>
      </c>
      <c r="J242" s="91">
        <f t="shared" si="31"/>
        <v>0</v>
      </c>
      <c r="K242" s="198" t="s">
        <v>305</v>
      </c>
      <c r="L242" s="198" t="s">
        <v>305</v>
      </c>
      <c r="M242" s="374"/>
      <c r="N242" s="374"/>
    </row>
    <row r="243" spans="1:14" ht="14.5" x14ac:dyDescent="0.35">
      <c r="A243" s="383" t="s">
        <v>86</v>
      </c>
      <c r="B243" s="378">
        <v>0</v>
      </c>
      <c r="C243" s="198">
        <f t="shared" si="27"/>
        <v>0</v>
      </c>
      <c r="D243" s="378">
        <v>0</v>
      </c>
      <c r="E243" s="198">
        <f t="shared" si="28"/>
        <v>0</v>
      </c>
      <c r="F243" s="378">
        <v>0</v>
      </c>
      <c r="G243" s="378">
        <v>0</v>
      </c>
      <c r="H243" s="198">
        <f t="shared" si="29"/>
        <v>0</v>
      </c>
      <c r="I243" s="91">
        <f t="shared" si="30"/>
        <v>0</v>
      </c>
      <c r="J243" s="91">
        <f t="shared" si="31"/>
        <v>0</v>
      </c>
      <c r="K243" s="198" t="s">
        <v>305</v>
      </c>
      <c r="L243" s="198" t="s">
        <v>305</v>
      </c>
      <c r="M243" s="374"/>
      <c r="N243" s="374"/>
    </row>
    <row r="244" spans="1:14" ht="14.5" x14ac:dyDescent="0.35">
      <c r="A244" s="383" t="s">
        <v>90</v>
      </c>
      <c r="B244" s="378">
        <v>0.11595411999999999</v>
      </c>
      <c r="C244" s="198">
        <f t="shared" si="27"/>
        <v>1.162021105629052E-3</v>
      </c>
      <c r="D244" s="378">
        <v>0.19635</v>
      </c>
      <c r="E244" s="198">
        <f t="shared" si="28"/>
        <v>1.6147933733101701E-3</v>
      </c>
      <c r="F244" s="378">
        <v>0</v>
      </c>
      <c r="G244" s="378">
        <v>0</v>
      </c>
      <c r="H244" s="198">
        <f t="shared" si="29"/>
        <v>0</v>
      </c>
      <c r="I244" s="91">
        <f t="shared" si="30"/>
        <v>0</v>
      </c>
      <c r="J244" s="91">
        <f t="shared" si="31"/>
        <v>0</v>
      </c>
      <c r="K244" s="198" t="s">
        <v>305</v>
      </c>
      <c r="L244" s="198" t="s">
        <v>305</v>
      </c>
      <c r="M244" s="374"/>
      <c r="N244" s="374"/>
    </row>
    <row r="245" spans="1:14" ht="14.5" x14ac:dyDescent="0.35">
      <c r="A245" s="383" t="s">
        <v>101</v>
      </c>
      <c r="B245" s="378">
        <v>5.372E-3</v>
      </c>
      <c r="C245" s="198">
        <f t="shared" si="27"/>
        <v>5.3834890726084321E-5</v>
      </c>
      <c r="D245" s="378">
        <v>0</v>
      </c>
      <c r="E245" s="198">
        <f t="shared" si="28"/>
        <v>0</v>
      </c>
      <c r="F245" s="378">
        <v>0</v>
      </c>
      <c r="G245" s="378">
        <v>0</v>
      </c>
      <c r="H245" s="198">
        <f t="shared" si="29"/>
        <v>0</v>
      </c>
      <c r="I245" s="91">
        <f t="shared" si="30"/>
        <v>0</v>
      </c>
      <c r="J245" s="91">
        <f t="shared" si="31"/>
        <v>0</v>
      </c>
      <c r="K245" s="198" t="s">
        <v>305</v>
      </c>
      <c r="L245" s="198">
        <f>((H245/B245)-1)*100</f>
        <v>-100</v>
      </c>
      <c r="M245" s="374"/>
      <c r="N245" s="374"/>
    </row>
    <row r="246" spans="1:14" ht="14.5" x14ac:dyDescent="0.35">
      <c r="A246" s="383" t="s">
        <v>111</v>
      </c>
      <c r="B246" s="378">
        <v>0</v>
      </c>
      <c r="C246" s="198">
        <f t="shared" si="27"/>
        <v>0</v>
      </c>
      <c r="D246" s="378">
        <v>0</v>
      </c>
      <c r="E246" s="198">
        <f t="shared" si="28"/>
        <v>0</v>
      </c>
      <c r="F246" s="378">
        <v>0</v>
      </c>
      <c r="G246" s="378">
        <v>0</v>
      </c>
      <c r="H246" s="198">
        <f t="shared" si="29"/>
        <v>0</v>
      </c>
      <c r="I246" s="91">
        <f t="shared" si="30"/>
        <v>0</v>
      </c>
      <c r="J246" s="91">
        <f t="shared" si="31"/>
        <v>0</v>
      </c>
      <c r="K246" s="198" t="s">
        <v>305</v>
      </c>
      <c r="L246" s="198" t="s">
        <v>305</v>
      </c>
      <c r="M246" s="374"/>
      <c r="N246" s="374"/>
    </row>
    <row r="247" spans="1:14" ht="14.5" x14ac:dyDescent="0.35">
      <c r="A247" s="383" t="s">
        <v>112</v>
      </c>
      <c r="B247" s="378">
        <v>0</v>
      </c>
      <c r="C247" s="198">
        <f t="shared" si="27"/>
        <v>0</v>
      </c>
      <c r="D247" s="378">
        <v>1.085E-2</v>
      </c>
      <c r="E247" s="198">
        <f t="shared" si="28"/>
        <v>8.9231006368298169E-5</v>
      </c>
      <c r="F247" s="378">
        <v>0</v>
      </c>
      <c r="G247" s="378">
        <v>0</v>
      </c>
      <c r="H247" s="198">
        <f t="shared" si="29"/>
        <v>0</v>
      </c>
      <c r="I247" s="91">
        <f t="shared" si="30"/>
        <v>0</v>
      </c>
      <c r="J247" s="91">
        <f t="shared" si="31"/>
        <v>0</v>
      </c>
      <c r="K247" s="198" t="s">
        <v>305</v>
      </c>
      <c r="L247" s="198" t="s">
        <v>305</v>
      </c>
      <c r="M247" s="374"/>
      <c r="N247" s="374"/>
    </row>
    <row r="248" spans="1:14" ht="14.5" x14ac:dyDescent="0.35">
      <c r="A248" s="383" t="s">
        <v>115</v>
      </c>
      <c r="B248" s="378">
        <v>0</v>
      </c>
      <c r="C248" s="198">
        <f t="shared" si="27"/>
        <v>0</v>
      </c>
      <c r="D248" s="378">
        <v>0</v>
      </c>
      <c r="E248" s="198">
        <f t="shared" si="28"/>
        <v>0</v>
      </c>
      <c r="F248" s="378">
        <v>0</v>
      </c>
      <c r="G248" s="378">
        <v>0</v>
      </c>
      <c r="H248" s="198">
        <f t="shared" si="29"/>
        <v>0</v>
      </c>
      <c r="I248" s="91">
        <f t="shared" si="30"/>
        <v>0</v>
      </c>
      <c r="J248" s="91">
        <f t="shared" si="31"/>
        <v>0</v>
      </c>
      <c r="K248" s="198" t="s">
        <v>305</v>
      </c>
      <c r="L248" s="198" t="s">
        <v>305</v>
      </c>
      <c r="M248" s="374"/>
      <c r="N248" s="374"/>
    </row>
    <row r="249" spans="1:14" ht="14.5" x14ac:dyDescent="0.35">
      <c r="A249" s="383" t="s">
        <v>124</v>
      </c>
      <c r="B249" s="378">
        <v>1.5884240000000001E-2</v>
      </c>
      <c r="C249" s="198">
        <f t="shared" si="27"/>
        <v>1.5918211553739718E-4</v>
      </c>
      <c r="D249" s="378">
        <v>0</v>
      </c>
      <c r="E249" s="198">
        <f t="shared" si="28"/>
        <v>0</v>
      </c>
      <c r="F249" s="378">
        <v>0</v>
      </c>
      <c r="G249" s="378">
        <v>0</v>
      </c>
      <c r="H249" s="198">
        <f t="shared" si="29"/>
        <v>0</v>
      </c>
      <c r="I249" s="91">
        <f t="shared" si="30"/>
        <v>0</v>
      </c>
      <c r="J249" s="91">
        <f t="shared" si="31"/>
        <v>0</v>
      </c>
      <c r="K249" s="198" t="s">
        <v>305</v>
      </c>
      <c r="L249" s="198" t="s">
        <v>305</v>
      </c>
      <c r="M249" s="374"/>
      <c r="N249" s="374"/>
    </row>
    <row r="250" spans="1:14" ht="14.5" x14ac:dyDescent="0.35">
      <c r="A250" s="383" t="s">
        <v>131</v>
      </c>
      <c r="B250" s="378">
        <v>1.414E-2</v>
      </c>
      <c r="C250" s="198">
        <f t="shared" si="27"/>
        <v>1.4170241155376625E-4</v>
      </c>
      <c r="D250" s="378">
        <v>0</v>
      </c>
      <c r="E250" s="198">
        <f t="shared" si="28"/>
        <v>0</v>
      </c>
      <c r="F250" s="378">
        <v>0</v>
      </c>
      <c r="G250" s="378">
        <v>0</v>
      </c>
      <c r="H250" s="198">
        <f t="shared" si="29"/>
        <v>0</v>
      </c>
      <c r="I250" s="91">
        <f t="shared" si="30"/>
        <v>0</v>
      </c>
      <c r="J250" s="91">
        <f t="shared" si="31"/>
        <v>0</v>
      </c>
      <c r="K250" s="198" t="s">
        <v>305</v>
      </c>
      <c r="L250" s="198" t="s">
        <v>305</v>
      </c>
      <c r="M250" s="374"/>
      <c r="N250" s="374"/>
    </row>
    <row r="251" spans="1:14" ht="14.5" x14ac:dyDescent="0.35">
      <c r="A251" s="383" t="s">
        <v>140</v>
      </c>
      <c r="B251" s="378">
        <v>8.7200000000000005E-4</v>
      </c>
      <c r="C251" s="198">
        <f t="shared" si="27"/>
        <v>8.7386494253807766E-6</v>
      </c>
      <c r="D251" s="378">
        <v>1.008E-2</v>
      </c>
      <c r="E251" s="198">
        <f t="shared" si="28"/>
        <v>8.289848333570927E-5</v>
      </c>
      <c r="F251" s="378">
        <v>0</v>
      </c>
      <c r="G251" s="378">
        <v>0</v>
      </c>
      <c r="H251" s="198">
        <f t="shared" si="29"/>
        <v>0</v>
      </c>
      <c r="I251" s="91">
        <f t="shared" si="30"/>
        <v>0</v>
      </c>
      <c r="J251" s="91">
        <f t="shared" si="31"/>
        <v>0</v>
      </c>
      <c r="K251" s="198" t="s">
        <v>305</v>
      </c>
      <c r="L251" s="198" t="s">
        <v>305</v>
      </c>
      <c r="M251" s="374"/>
      <c r="N251" s="374"/>
    </row>
    <row r="252" spans="1:14" ht="14.5" x14ac:dyDescent="0.35">
      <c r="A252" s="383" t="s">
        <v>152</v>
      </c>
      <c r="B252" s="378">
        <v>8.2859850000000002</v>
      </c>
      <c r="C252" s="198">
        <f t="shared" si="27"/>
        <v>8.3037061994224448E-2</v>
      </c>
      <c r="D252" s="378">
        <v>7.0808800000000003E-3</v>
      </c>
      <c r="E252" s="198">
        <f t="shared" si="28"/>
        <v>5.8233552845452085E-5</v>
      </c>
      <c r="F252" s="378">
        <v>0</v>
      </c>
      <c r="G252" s="378">
        <v>0</v>
      </c>
      <c r="H252" s="198">
        <f t="shared" si="29"/>
        <v>0</v>
      </c>
      <c r="I252" s="91">
        <f t="shared" si="30"/>
        <v>0</v>
      </c>
      <c r="J252" s="91">
        <f t="shared" si="31"/>
        <v>0</v>
      </c>
      <c r="K252" s="198" t="s">
        <v>305</v>
      </c>
      <c r="L252" s="198">
        <f>((H252/B252)-1)*100</f>
        <v>-100</v>
      </c>
      <c r="M252" s="374"/>
      <c r="N252" s="374"/>
    </row>
    <row r="253" spans="1:14" ht="14.5" x14ac:dyDescent="0.35">
      <c r="A253" s="383" t="s">
        <v>156</v>
      </c>
      <c r="B253" s="378">
        <v>0</v>
      </c>
      <c r="C253" s="198">
        <f t="shared" si="27"/>
        <v>0</v>
      </c>
      <c r="D253" s="378">
        <v>2.429139E-2</v>
      </c>
      <c r="E253" s="198">
        <f t="shared" si="28"/>
        <v>1.997737489202594E-4</v>
      </c>
      <c r="F253" s="378">
        <v>0</v>
      </c>
      <c r="G253" s="378">
        <v>0</v>
      </c>
      <c r="H253" s="198">
        <f t="shared" si="29"/>
        <v>0</v>
      </c>
      <c r="I253" s="91">
        <f t="shared" si="30"/>
        <v>0</v>
      </c>
      <c r="J253" s="91">
        <f t="shared" si="31"/>
        <v>0</v>
      </c>
      <c r="K253" s="198" t="s">
        <v>305</v>
      </c>
      <c r="L253" s="198" t="s">
        <v>305</v>
      </c>
      <c r="M253" s="374"/>
      <c r="N253" s="374"/>
    </row>
    <row r="254" spans="1:14" ht="14.5" x14ac:dyDescent="0.35">
      <c r="A254" s="383" t="s">
        <v>158</v>
      </c>
      <c r="B254" s="378">
        <v>0</v>
      </c>
      <c r="C254" s="198">
        <f t="shared" si="27"/>
        <v>0</v>
      </c>
      <c r="D254" s="378">
        <v>0</v>
      </c>
      <c r="E254" s="198">
        <f t="shared" si="28"/>
        <v>0</v>
      </c>
      <c r="F254" s="378">
        <v>0</v>
      </c>
      <c r="G254" s="378">
        <v>0</v>
      </c>
      <c r="H254" s="198">
        <f t="shared" si="29"/>
        <v>0</v>
      </c>
      <c r="I254" s="91">
        <f t="shared" si="30"/>
        <v>0</v>
      </c>
      <c r="J254" s="91">
        <f t="shared" si="31"/>
        <v>0</v>
      </c>
      <c r="K254" s="198" t="s">
        <v>305</v>
      </c>
      <c r="L254" s="198" t="s">
        <v>305</v>
      </c>
      <c r="M254" s="374"/>
      <c r="N254" s="374"/>
    </row>
    <row r="255" spans="1:14" ht="14.5" x14ac:dyDescent="0.35">
      <c r="A255" s="383" t="s">
        <v>161</v>
      </c>
      <c r="B255" s="378">
        <v>4.7173700000000002E-3</v>
      </c>
      <c r="C255" s="198">
        <f t="shared" si="27"/>
        <v>4.7274590183266639E-5</v>
      </c>
      <c r="D255" s="378">
        <v>0</v>
      </c>
      <c r="E255" s="198">
        <f t="shared" si="28"/>
        <v>0</v>
      </c>
      <c r="F255" s="378">
        <v>0</v>
      </c>
      <c r="G255" s="378">
        <v>0</v>
      </c>
      <c r="H255" s="198">
        <f t="shared" si="29"/>
        <v>0</v>
      </c>
      <c r="I255" s="91">
        <f t="shared" si="30"/>
        <v>0</v>
      </c>
      <c r="J255" s="91">
        <f t="shared" si="31"/>
        <v>0</v>
      </c>
      <c r="K255" s="198" t="s">
        <v>305</v>
      </c>
      <c r="L255" s="198" t="s">
        <v>305</v>
      </c>
      <c r="M255" s="374"/>
      <c r="N255" s="374"/>
    </row>
    <row r="256" spans="1:14" ht="14.5" x14ac:dyDescent="0.35">
      <c r="A256" s="383" t="s">
        <v>164</v>
      </c>
      <c r="B256" s="378">
        <v>2.9302899999999999E-3</v>
      </c>
      <c r="C256" s="198">
        <f t="shared" si="27"/>
        <v>2.9365569982453021E-5</v>
      </c>
      <c r="D256" s="378">
        <v>0</v>
      </c>
      <c r="E256" s="198">
        <f t="shared" si="28"/>
        <v>0</v>
      </c>
      <c r="F256" s="378">
        <v>0</v>
      </c>
      <c r="G256" s="378">
        <v>0</v>
      </c>
      <c r="H256" s="198">
        <f t="shared" si="29"/>
        <v>0</v>
      </c>
      <c r="I256" s="91">
        <f t="shared" si="30"/>
        <v>0</v>
      </c>
      <c r="J256" s="91">
        <f t="shared" si="31"/>
        <v>0</v>
      </c>
      <c r="K256" s="198" t="s">
        <v>305</v>
      </c>
      <c r="L256" s="198" t="s">
        <v>305</v>
      </c>
      <c r="M256" s="374"/>
      <c r="N256" s="374"/>
    </row>
    <row r="257" spans="1:14" ht="14.5" x14ac:dyDescent="0.35">
      <c r="A257" s="383" t="s">
        <v>166</v>
      </c>
      <c r="B257" s="378">
        <v>0</v>
      </c>
      <c r="C257" s="198">
        <f t="shared" si="27"/>
        <v>0</v>
      </c>
      <c r="D257" s="378">
        <v>0</v>
      </c>
      <c r="E257" s="198">
        <f t="shared" si="28"/>
        <v>0</v>
      </c>
      <c r="F257" s="378">
        <v>0</v>
      </c>
      <c r="G257" s="378">
        <v>0</v>
      </c>
      <c r="H257" s="198">
        <f t="shared" si="29"/>
        <v>0</v>
      </c>
      <c r="I257" s="91">
        <f t="shared" si="30"/>
        <v>0</v>
      </c>
      <c r="J257" s="91">
        <f t="shared" si="31"/>
        <v>0</v>
      </c>
      <c r="K257" s="198" t="s">
        <v>305</v>
      </c>
      <c r="L257" s="198" t="s">
        <v>305</v>
      </c>
      <c r="M257" s="374"/>
      <c r="N257" s="374"/>
    </row>
    <row r="258" spans="1:14" s="3" customFormat="1" ht="14.5" x14ac:dyDescent="0.35">
      <c r="A258" s="383" t="s">
        <v>167</v>
      </c>
      <c r="B258" s="378">
        <v>0.18934999999999999</v>
      </c>
      <c r="C258" s="198">
        <f t="shared" si="27"/>
        <v>1.897549620064048E-3</v>
      </c>
      <c r="D258" s="378">
        <v>1.293148E-2</v>
      </c>
      <c r="E258" s="198">
        <f t="shared" si="28"/>
        <v>1.0634921421488668E-4</v>
      </c>
      <c r="F258" s="378">
        <v>0</v>
      </c>
      <c r="G258" s="378">
        <v>0</v>
      </c>
      <c r="H258" s="198">
        <f t="shared" si="29"/>
        <v>0</v>
      </c>
      <c r="I258" s="91">
        <f t="shared" si="30"/>
        <v>0</v>
      </c>
      <c r="J258" s="91">
        <f t="shared" si="31"/>
        <v>0</v>
      </c>
      <c r="K258" s="198" t="s">
        <v>305</v>
      </c>
      <c r="L258" s="198" t="s">
        <v>305</v>
      </c>
      <c r="M258" s="374"/>
      <c r="N258" s="374"/>
    </row>
    <row r="259" spans="1:14" ht="14.5" x14ac:dyDescent="0.35">
      <c r="A259" s="383" t="s">
        <v>177</v>
      </c>
      <c r="B259" s="378">
        <v>0</v>
      </c>
      <c r="C259" s="198">
        <f t="shared" si="27"/>
        <v>0</v>
      </c>
      <c r="D259" s="378">
        <v>0</v>
      </c>
      <c r="E259" s="198">
        <f t="shared" si="28"/>
        <v>0</v>
      </c>
      <c r="F259" s="378">
        <v>0</v>
      </c>
      <c r="G259" s="378">
        <v>0</v>
      </c>
      <c r="H259" s="198">
        <f t="shared" si="29"/>
        <v>0</v>
      </c>
      <c r="I259" s="91">
        <f t="shared" si="30"/>
        <v>0</v>
      </c>
      <c r="J259" s="91">
        <f t="shared" si="31"/>
        <v>0</v>
      </c>
      <c r="K259" s="198" t="e">
        <f>((H259/D259)-1)*100</f>
        <v>#DIV/0!</v>
      </c>
      <c r="L259" s="198" t="e">
        <f>((H259/B259)-1)*100</f>
        <v>#DIV/0!</v>
      </c>
      <c r="M259" s="374"/>
      <c r="N259" s="374"/>
    </row>
    <row r="260" spans="1:14" ht="14.5" x14ac:dyDescent="0.35">
      <c r="A260" s="383" t="s">
        <v>219</v>
      </c>
      <c r="B260" s="378">
        <v>0.34605612000000002</v>
      </c>
      <c r="C260" s="198">
        <f t="shared" ref="C260:C263" si="33">(B260/$B$264)*100</f>
        <v>3.4679622869122719E-3</v>
      </c>
      <c r="D260" s="378">
        <v>0.08</v>
      </c>
      <c r="E260" s="198">
        <f t="shared" ref="E260:E263" si="34">(D260/$D$264)*100</f>
        <v>6.579244709183275E-4</v>
      </c>
      <c r="F260" s="378">
        <v>0</v>
      </c>
      <c r="G260" s="378">
        <v>0</v>
      </c>
      <c r="H260" s="198">
        <f t="shared" ref="H260:H263" si="35">F260+G260</f>
        <v>0</v>
      </c>
      <c r="I260" s="91">
        <f t="shared" si="30"/>
        <v>0</v>
      </c>
      <c r="J260" s="91">
        <f t="shared" si="31"/>
        <v>0</v>
      </c>
      <c r="K260" s="198" t="s">
        <v>305</v>
      </c>
      <c r="L260" s="198" t="s">
        <v>305</v>
      </c>
      <c r="M260" s="374"/>
      <c r="N260" s="374"/>
    </row>
    <row r="261" spans="1:14" ht="14.5" x14ac:dyDescent="0.35">
      <c r="A261" s="383" t="s">
        <v>243</v>
      </c>
      <c r="B261" s="378">
        <v>2.4164700000000001E-2</v>
      </c>
      <c r="C261" s="198">
        <f t="shared" si="33"/>
        <v>2.4216380936869134E-4</v>
      </c>
      <c r="D261" s="378">
        <v>2.5689E-2</v>
      </c>
      <c r="E261" s="198">
        <f t="shared" si="34"/>
        <v>2.1126777166776144E-4</v>
      </c>
      <c r="F261" s="378">
        <v>0</v>
      </c>
      <c r="G261" s="378">
        <v>0</v>
      </c>
      <c r="H261" s="198">
        <f t="shared" si="35"/>
        <v>0</v>
      </c>
      <c r="I261" s="91">
        <f t="shared" si="30"/>
        <v>0</v>
      </c>
      <c r="J261" s="91">
        <f t="shared" si="31"/>
        <v>0</v>
      </c>
      <c r="K261" s="198" t="s">
        <v>305</v>
      </c>
      <c r="L261" s="198" t="s">
        <v>305</v>
      </c>
      <c r="M261" s="374"/>
      <c r="N261" s="374"/>
    </row>
    <row r="262" spans="1:14" ht="14.5" x14ac:dyDescent="0.35">
      <c r="A262" s="383" t="s">
        <v>245</v>
      </c>
      <c r="B262" s="378">
        <v>0</v>
      </c>
      <c r="C262" s="198">
        <f t="shared" si="33"/>
        <v>0</v>
      </c>
      <c r="D262" s="378">
        <v>0</v>
      </c>
      <c r="E262" s="198">
        <f t="shared" si="34"/>
        <v>0</v>
      </c>
      <c r="F262" s="378">
        <v>0</v>
      </c>
      <c r="G262" s="378">
        <v>0</v>
      </c>
      <c r="H262" s="198">
        <f t="shared" si="35"/>
        <v>0</v>
      </c>
      <c r="I262" s="91">
        <f t="shared" si="30"/>
        <v>0</v>
      </c>
      <c r="J262" s="91">
        <f t="shared" si="31"/>
        <v>0</v>
      </c>
      <c r="K262" s="198" t="s">
        <v>305</v>
      </c>
      <c r="L262" s="198" t="s">
        <v>305</v>
      </c>
      <c r="M262" s="374"/>
      <c r="N262" s="374"/>
    </row>
    <row r="263" spans="1:14" ht="14.5" x14ac:dyDescent="0.35">
      <c r="A263" s="384" t="s">
        <v>259</v>
      </c>
      <c r="B263" s="380">
        <v>4.0000000000000002E-4</v>
      </c>
      <c r="C263" s="198">
        <f t="shared" si="33"/>
        <v>4.0085547822847603E-6</v>
      </c>
      <c r="D263" s="380">
        <v>0</v>
      </c>
      <c r="E263" s="198">
        <f t="shared" si="34"/>
        <v>0</v>
      </c>
      <c r="F263" s="380">
        <v>0</v>
      </c>
      <c r="G263" s="380">
        <v>0</v>
      </c>
      <c r="H263" s="198">
        <f t="shared" si="35"/>
        <v>0</v>
      </c>
      <c r="I263" s="91">
        <f t="shared" si="30"/>
        <v>0</v>
      </c>
      <c r="J263" s="91">
        <f t="shared" si="31"/>
        <v>0</v>
      </c>
      <c r="K263" s="198" t="s">
        <v>305</v>
      </c>
      <c r="L263" s="198" t="s">
        <v>305</v>
      </c>
      <c r="M263" s="374"/>
      <c r="N263" s="374"/>
    </row>
    <row r="264" spans="1:14" ht="13" x14ac:dyDescent="0.3">
      <c r="A264" s="437" t="s">
        <v>262</v>
      </c>
      <c r="B264" s="438">
        <f t="shared" ref="B264:J264" si="36">SUM(B4:B263)</f>
        <v>9978.658686859997</v>
      </c>
      <c r="C264" s="438">
        <f t="shared" si="36"/>
        <v>100</v>
      </c>
      <c r="D264" s="438">
        <f t="shared" si="36"/>
        <v>12159.450443959991</v>
      </c>
      <c r="E264" s="438">
        <f t="shared" si="36"/>
        <v>100.00000000000011</v>
      </c>
      <c r="F264" s="438">
        <f t="shared" si="36"/>
        <v>9005.1951388300076</v>
      </c>
      <c r="G264" s="438">
        <f t="shared" si="36"/>
        <v>3558.1543043199981</v>
      </c>
      <c r="H264" s="438">
        <f t="shared" si="36"/>
        <v>12563.349443150009</v>
      </c>
      <c r="I264" s="439">
        <f t="shared" si="36"/>
        <v>71.678298686023936</v>
      </c>
      <c r="J264" s="439">
        <f t="shared" si="36"/>
        <v>28.321701313975897</v>
      </c>
      <c r="K264" s="439">
        <f>((H264/D264)-1)*100</f>
        <v>3.3216879418316747</v>
      </c>
      <c r="L264" s="439">
        <f>((H264/B264)-1)*100</f>
        <v>25.902186229633848</v>
      </c>
    </row>
    <row r="266" spans="1:14" x14ac:dyDescent="0.25">
      <c r="D266" s="2">
        <f>D264+'Tab15 Re-exports by Product'!D267</f>
        <v>15424.706118039991</v>
      </c>
    </row>
  </sheetData>
  <sortState xmlns:xlrd2="http://schemas.microsoft.com/office/spreadsheetml/2017/richdata2" ref="N4:N263">
    <sortCondition descending="1" ref="N4:N263"/>
  </sortState>
  <mergeCells count="8">
    <mergeCell ref="A2:A3"/>
    <mergeCell ref="O8:P8"/>
    <mergeCell ref="B2:C2"/>
    <mergeCell ref="D2:E2"/>
    <mergeCell ref="N1:O1"/>
    <mergeCell ref="F2:J2"/>
    <mergeCell ref="K2:K3"/>
    <mergeCell ref="L2:L3"/>
  </mergeCells>
  <phoneticPr fontId="4" type="noConversion"/>
  <hyperlinks>
    <hyperlink ref="N1" location="'Table of Content'!A1" display="Table of Content" xr:uid="{FF22D293-5CF3-4B77-82FB-A9275A1FA612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L267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46.54296875" style="64" customWidth="1"/>
    <col min="2" max="2" width="15" style="57" bestFit="1" customWidth="1"/>
    <col min="3" max="3" width="11.54296875" style="64" customWidth="1"/>
    <col min="4" max="4" width="13.54296875" style="57" bestFit="1" customWidth="1"/>
    <col min="5" max="5" width="11.54296875" style="64" customWidth="1"/>
    <col min="6" max="6" width="13.54296875" style="57" bestFit="1" customWidth="1"/>
    <col min="7" max="7" width="11.54296875" style="64" customWidth="1"/>
    <col min="8" max="8" width="13.453125" style="64" customWidth="1"/>
    <col min="9" max="9" width="15.54296875" style="64" customWidth="1"/>
    <col min="10" max="10" width="11" style="64" customWidth="1"/>
    <col min="11" max="16384" width="9.1796875" style="64"/>
  </cols>
  <sheetData>
    <row r="1" spans="1:12" ht="13" x14ac:dyDescent="0.3">
      <c r="A1" s="28" t="s">
        <v>514</v>
      </c>
      <c r="K1" s="604" t="s">
        <v>304</v>
      </c>
      <c r="L1" s="604"/>
    </row>
    <row r="2" spans="1:12" ht="13" x14ac:dyDescent="0.3">
      <c r="A2" s="575" t="s">
        <v>458</v>
      </c>
      <c r="B2" s="593">
        <v>45474</v>
      </c>
      <c r="C2" s="593"/>
      <c r="D2" s="593">
        <v>45812</v>
      </c>
      <c r="E2" s="593"/>
      <c r="F2" s="593">
        <v>45839</v>
      </c>
      <c r="G2" s="593"/>
      <c r="H2" s="575" t="s">
        <v>288</v>
      </c>
      <c r="I2" s="575" t="s">
        <v>523</v>
      </c>
      <c r="J2" s="85"/>
    </row>
    <row r="3" spans="1:12" ht="13" x14ac:dyDescent="0.3">
      <c r="A3" s="576"/>
      <c r="B3" s="72" t="s">
        <v>289</v>
      </c>
      <c r="C3" s="73" t="s">
        <v>290</v>
      </c>
      <c r="D3" s="72" t="s">
        <v>289</v>
      </c>
      <c r="E3" s="73" t="s">
        <v>290</v>
      </c>
      <c r="F3" s="73" t="s">
        <v>289</v>
      </c>
      <c r="G3" s="73" t="s">
        <v>290</v>
      </c>
      <c r="H3" s="576"/>
      <c r="I3" s="576"/>
      <c r="J3" s="85"/>
    </row>
    <row r="4" spans="1:12" ht="14.5" x14ac:dyDescent="0.35">
      <c r="A4" s="385" t="s">
        <v>974</v>
      </c>
      <c r="B4" s="376">
        <v>435.04099080999998</v>
      </c>
      <c r="C4" s="440">
        <f t="shared" ref="C4:C67" si="0">(B4/$B$267)*100</f>
        <v>12.536047062427953</v>
      </c>
      <c r="D4" s="376">
        <v>641.74609012999997</v>
      </c>
      <c r="E4" s="440">
        <f t="shared" ref="E4:E67" si="1">(D4/$D$267)*100</f>
        <v>19.6537776574208</v>
      </c>
      <c r="F4" s="376">
        <v>998.58684873000004</v>
      </c>
      <c r="G4" s="440">
        <f t="shared" ref="G4:G67" si="2">(F4/$F$267)*100</f>
        <v>28.064742653729308</v>
      </c>
      <c r="H4" s="440">
        <f>((F4/D4)-1)*100</f>
        <v>55.604664225957976</v>
      </c>
      <c r="I4" s="441">
        <f>((F4/B4)-1)*100</f>
        <v>129.53856529030463</v>
      </c>
      <c r="J4" s="85"/>
    </row>
    <row r="5" spans="1:12" ht="14.5" x14ac:dyDescent="0.35">
      <c r="A5" s="383" t="s">
        <v>695</v>
      </c>
      <c r="B5" s="378">
        <v>450.39877915</v>
      </c>
      <c r="C5" s="440">
        <f t="shared" si="0"/>
        <v>12.978593768306368</v>
      </c>
      <c r="D5" s="378">
        <v>0</v>
      </c>
      <c r="E5" s="440">
        <f t="shared" si="1"/>
        <v>0</v>
      </c>
      <c r="F5" s="378">
        <v>664.33994978999999</v>
      </c>
      <c r="G5" s="440">
        <f t="shared" si="2"/>
        <v>18.670914552059102</v>
      </c>
      <c r="H5" s="440" t="s">
        <v>305</v>
      </c>
      <c r="I5" s="441">
        <f>((F5/B5)-1)*100</f>
        <v>47.500388665296398</v>
      </c>
      <c r="J5" s="85"/>
    </row>
    <row r="6" spans="1:12" ht="14.5" x14ac:dyDescent="0.35">
      <c r="A6" s="383" t="s">
        <v>699</v>
      </c>
      <c r="B6" s="378">
        <v>1.3280752499999999</v>
      </c>
      <c r="C6" s="440">
        <f t="shared" si="0"/>
        <v>3.8269529051612926E-2</v>
      </c>
      <c r="D6" s="378">
        <v>288.25951047000001</v>
      </c>
      <c r="E6" s="440">
        <f t="shared" si="1"/>
        <v>8.82808390038916</v>
      </c>
      <c r="F6" s="378">
        <v>417.53919148</v>
      </c>
      <c r="G6" s="440">
        <f t="shared" si="2"/>
        <v>11.734712881143478</v>
      </c>
      <c r="H6" s="440">
        <f t="shared" ref="H6:H67" si="3">((F6/D6)-1)*100</f>
        <v>44.848366251372831</v>
      </c>
      <c r="I6" s="441" t="s">
        <v>305</v>
      </c>
      <c r="J6" s="85"/>
    </row>
    <row r="7" spans="1:12" ht="14.5" x14ac:dyDescent="0.35">
      <c r="A7" s="383" t="s">
        <v>945</v>
      </c>
      <c r="B7" s="378">
        <v>434.78184787999999</v>
      </c>
      <c r="C7" s="440">
        <f t="shared" si="0"/>
        <v>12.528579655827194</v>
      </c>
      <c r="D7" s="378">
        <v>315.29441654000004</v>
      </c>
      <c r="E7" s="440">
        <f t="shared" si="1"/>
        <v>9.6560406905604932</v>
      </c>
      <c r="F7" s="378">
        <v>323.01171089999997</v>
      </c>
      <c r="G7" s="440">
        <f t="shared" si="2"/>
        <v>9.0780692256046205</v>
      </c>
      <c r="H7" s="440">
        <f t="shared" si="3"/>
        <v>2.4476470102732906</v>
      </c>
      <c r="I7" s="441">
        <f t="shared" ref="I7:I68" si="4">((F7/B7)-1)*100</f>
        <v>-25.707176489771179</v>
      </c>
      <c r="J7" s="85"/>
    </row>
    <row r="8" spans="1:12" ht="14.5" x14ac:dyDescent="0.35">
      <c r="A8" s="383" t="s">
        <v>910</v>
      </c>
      <c r="B8" s="378">
        <v>29.791634989999999</v>
      </c>
      <c r="C8" s="440">
        <f t="shared" si="0"/>
        <v>0.85846930792878884</v>
      </c>
      <c r="D8" s="378">
        <v>138.52356183000001</v>
      </c>
      <c r="E8" s="440">
        <f t="shared" si="1"/>
        <v>4.2423496245521308</v>
      </c>
      <c r="F8" s="378">
        <v>133.09337371999999</v>
      </c>
      <c r="G8" s="440">
        <f t="shared" si="2"/>
        <v>3.7405171989986408</v>
      </c>
      <c r="H8" s="440">
        <f t="shared" si="3"/>
        <v>-3.9200465525598416</v>
      </c>
      <c r="I8" s="441">
        <f t="shared" si="4"/>
        <v>346.74746372488363</v>
      </c>
      <c r="J8" s="85"/>
    </row>
    <row r="9" spans="1:12" ht="14.5" x14ac:dyDescent="0.35">
      <c r="A9" s="383" t="s">
        <v>908</v>
      </c>
      <c r="B9" s="378">
        <v>29.463232469999998</v>
      </c>
      <c r="C9" s="440">
        <f t="shared" si="0"/>
        <v>0.84900613196811725</v>
      </c>
      <c r="D9" s="378">
        <v>125.70536440000001</v>
      </c>
      <c r="E9" s="440">
        <f t="shared" si="1"/>
        <v>3.8497862632278577</v>
      </c>
      <c r="F9" s="378">
        <v>94.984108599999999</v>
      </c>
      <c r="G9" s="440">
        <f t="shared" si="2"/>
        <v>2.6694769387791482</v>
      </c>
      <c r="H9" s="440">
        <f t="shared" si="3"/>
        <v>-24.439096888692525</v>
      </c>
      <c r="I9" s="441">
        <f t="shared" si="4"/>
        <v>222.38183198912256</v>
      </c>
      <c r="J9" s="85"/>
    </row>
    <row r="10" spans="1:12" ht="14.5" x14ac:dyDescent="0.35">
      <c r="A10" s="383" t="s">
        <v>705</v>
      </c>
      <c r="B10" s="378">
        <v>52.147658240000005</v>
      </c>
      <c r="C10" s="440">
        <f t="shared" si="0"/>
        <v>1.5026756367828273</v>
      </c>
      <c r="D10" s="378">
        <v>169.81188968999999</v>
      </c>
      <c r="E10" s="440">
        <f t="shared" si="1"/>
        <v>5.2005694695820486</v>
      </c>
      <c r="F10" s="378">
        <v>80.747456760000006</v>
      </c>
      <c r="G10" s="440">
        <f t="shared" si="2"/>
        <v>2.2693635478923313</v>
      </c>
      <c r="H10" s="440">
        <f t="shared" si="3"/>
        <v>-52.448879223116542</v>
      </c>
      <c r="I10" s="441">
        <f t="shared" si="4"/>
        <v>54.843878872517514</v>
      </c>
      <c r="J10" s="85"/>
    </row>
    <row r="11" spans="1:12" ht="14.5" x14ac:dyDescent="0.35">
      <c r="A11" s="383" t="s">
        <v>931</v>
      </c>
      <c r="B11" s="378">
        <v>517.25081216000001</v>
      </c>
      <c r="C11" s="440">
        <f t="shared" si="0"/>
        <v>14.904987486911983</v>
      </c>
      <c r="D11" s="378">
        <v>474.40944895999996</v>
      </c>
      <c r="E11" s="440">
        <f t="shared" si="1"/>
        <v>14.529013844946981</v>
      </c>
      <c r="F11" s="378">
        <v>80.262467959999995</v>
      </c>
      <c r="G11" s="440">
        <f t="shared" si="2"/>
        <v>2.2557332002873611</v>
      </c>
      <c r="H11" s="440">
        <f t="shared" si="3"/>
        <v>-83.081604269065195</v>
      </c>
      <c r="I11" s="441" t="s">
        <v>305</v>
      </c>
      <c r="J11" s="85"/>
    </row>
    <row r="12" spans="1:12" ht="14.5" x14ac:dyDescent="0.35">
      <c r="A12" s="383" t="s">
        <v>942</v>
      </c>
      <c r="B12" s="378">
        <v>32.56009341</v>
      </c>
      <c r="C12" s="440">
        <f t="shared" si="0"/>
        <v>0.93824460675494525</v>
      </c>
      <c r="D12" s="378">
        <v>4.1157733900000002</v>
      </c>
      <c r="E12" s="440">
        <f t="shared" si="1"/>
        <v>0.12604750747916971</v>
      </c>
      <c r="F12" s="378">
        <v>75.257447220000003</v>
      </c>
      <c r="G12" s="440">
        <f t="shared" si="2"/>
        <v>2.1150698025835761</v>
      </c>
      <c r="H12" s="440">
        <f t="shared" si="3"/>
        <v>1728.5128963331967</v>
      </c>
      <c r="I12" s="441">
        <f t="shared" si="4"/>
        <v>131.13400281857483</v>
      </c>
      <c r="J12" s="85"/>
    </row>
    <row r="13" spans="1:12" ht="14.5" x14ac:dyDescent="0.35">
      <c r="A13" s="383" t="s">
        <v>812</v>
      </c>
      <c r="B13" s="378">
        <v>27.154716319999999</v>
      </c>
      <c r="C13" s="440">
        <f t="shared" si="0"/>
        <v>0.78248443007769908</v>
      </c>
      <c r="D13" s="378">
        <v>68.423906900000006</v>
      </c>
      <c r="E13" s="440">
        <f t="shared" si="1"/>
        <v>2.0955145241200368</v>
      </c>
      <c r="F13" s="378">
        <v>49.62991006</v>
      </c>
      <c r="G13" s="440">
        <f t="shared" si="2"/>
        <v>1.3948217478860803</v>
      </c>
      <c r="H13" s="440">
        <f t="shared" si="3"/>
        <v>-27.467003407839606</v>
      </c>
      <c r="I13" s="441">
        <f t="shared" si="4"/>
        <v>82.767182964259376</v>
      </c>
      <c r="J13" s="85"/>
    </row>
    <row r="14" spans="1:12" ht="14.5" x14ac:dyDescent="0.35">
      <c r="A14" s="383" t="s">
        <v>809</v>
      </c>
      <c r="B14" s="378">
        <v>16.865120510000001</v>
      </c>
      <c r="C14" s="440">
        <f t="shared" si="0"/>
        <v>0.48598166355136735</v>
      </c>
      <c r="D14" s="378">
        <v>31.800421</v>
      </c>
      <c r="E14" s="440">
        <f t="shared" si="1"/>
        <v>0.97390293974329922</v>
      </c>
      <c r="F14" s="378">
        <v>42.93042432</v>
      </c>
      <c r="G14" s="440">
        <f t="shared" si="2"/>
        <v>1.2065363289016906</v>
      </c>
      <c r="H14" s="440">
        <f t="shared" si="3"/>
        <v>34.999547081467888</v>
      </c>
      <c r="I14" s="441">
        <f t="shared" si="4"/>
        <v>154.55154200970486</v>
      </c>
      <c r="J14" s="85"/>
    </row>
    <row r="15" spans="1:12" ht="14.5" x14ac:dyDescent="0.35">
      <c r="A15" s="383" t="s">
        <v>944</v>
      </c>
      <c r="B15" s="378">
        <v>5.2469448200000004</v>
      </c>
      <c r="C15" s="440">
        <f t="shared" si="0"/>
        <v>0.15119482666452821</v>
      </c>
      <c r="D15" s="378">
        <v>59.307741490000005</v>
      </c>
      <c r="E15" s="440">
        <f t="shared" si="1"/>
        <v>1.8163276450537131</v>
      </c>
      <c r="F15" s="378">
        <v>42.860909720000002</v>
      </c>
      <c r="G15" s="440">
        <f t="shared" si="2"/>
        <v>1.204582658710502</v>
      </c>
      <c r="H15" s="440">
        <f t="shared" si="3"/>
        <v>-27.731340558252647</v>
      </c>
      <c r="I15" s="441">
        <f t="shared" si="4"/>
        <v>716.87365105547269</v>
      </c>
      <c r="J15" s="85"/>
    </row>
    <row r="16" spans="1:12" ht="14.5" x14ac:dyDescent="0.35">
      <c r="A16" s="383" t="s">
        <v>934</v>
      </c>
      <c r="B16" s="378">
        <v>37.047018799999996</v>
      </c>
      <c r="C16" s="440">
        <f t="shared" si="0"/>
        <v>1.0675388779681347</v>
      </c>
      <c r="D16" s="378">
        <v>31.958680789999999</v>
      </c>
      <c r="E16" s="440">
        <f t="shared" si="1"/>
        <v>0.97874972069390864</v>
      </c>
      <c r="F16" s="378">
        <v>38.25738226</v>
      </c>
      <c r="G16" s="440">
        <f t="shared" si="2"/>
        <v>1.075203012234496</v>
      </c>
      <c r="H16" s="440" t="s">
        <v>305</v>
      </c>
      <c r="I16" s="441" t="s">
        <v>305</v>
      </c>
      <c r="J16" s="85"/>
    </row>
    <row r="17" spans="1:10" ht="14.5" x14ac:dyDescent="0.35">
      <c r="A17" s="383" t="s">
        <v>798</v>
      </c>
      <c r="B17" s="378">
        <v>62.657136109999996</v>
      </c>
      <c r="C17" s="440">
        <f t="shared" si="0"/>
        <v>1.8055144771747762</v>
      </c>
      <c r="D17" s="378">
        <v>34.315172189999998</v>
      </c>
      <c r="E17" s="440">
        <f t="shared" si="1"/>
        <v>1.0509183848112735</v>
      </c>
      <c r="F17" s="378">
        <v>36.193967469999997</v>
      </c>
      <c r="G17" s="440">
        <f t="shared" si="2"/>
        <v>1.0172118568904236</v>
      </c>
      <c r="H17" s="440">
        <f t="shared" si="3"/>
        <v>5.4751154084184073</v>
      </c>
      <c r="I17" s="441">
        <f t="shared" si="4"/>
        <v>-42.234883818407575</v>
      </c>
      <c r="J17" s="85"/>
    </row>
    <row r="18" spans="1:10" ht="14.5" x14ac:dyDescent="0.35">
      <c r="A18" s="383" t="s">
        <v>920</v>
      </c>
      <c r="B18" s="378">
        <v>59.399762009999996</v>
      </c>
      <c r="C18" s="440">
        <f t="shared" si="0"/>
        <v>1.7116506898992272</v>
      </c>
      <c r="D18" s="378">
        <v>13.6678105</v>
      </c>
      <c r="E18" s="440">
        <f t="shared" si="1"/>
        <v>0.41858316359410258</v>
      </c>
      <c r="F18" s="378">
        <v>35.967316390000001</v>
      </c>
      <c r="G18" s="440">
        <f t="shared" si="2"/>
        <v>1.01084195101746</v>
      </c>
      <c r="H18" s="440">
        <f t="shared" si="3"/>
        <v>163.15346111946752</v>
      </c>
      <c r="I18" s="441">
        <f t="shared" si="4"/>
        <v>-39.448719703717202</v>
      </c>
      <c r="J18" s="85"/>
    </row>
    <row r="19" spans="1:10" ht="14.5" x14ac:dyDescent="0.35">
      <c r="A19" s="383" t="s">
        <v>939</v>
      </c>
      <c r="B19" s="378">
        <v>92.771538939999999</v>
      </c>
      <c r="C19" s="440">
        <f t="shared" si="0"/>
        <v>2.6732845933445186</v>
      </c>
      <c r="D19" s="378">
        <v>66.040360449999895</v>
      </c>
      <c r="E19" s="440">
        <f t="shared" si="1"/>
        <v>2.0225172862951095</v>
      </c>
      <c r="F19" s="378">
        <v>34.059651839999901</v>
      </c>
      <c r="G19" s="440">
        <f t="shared" si="2"/>
        <v>0.95722807183060232</v>
      </c>
      <c r="H19" s="440">
        <f t="shared" si="3"/>
        <v>-48.426005539768433</v>
      </c>
      <c r="I19" s="441">
        <f t="shared" si="4"/>
        <v>-63.286529220962919</v>
      </c>
      <c r="J19" s="85"/>
    </row>
    <row r="20" spans="1:10" ht="14.5" x14ac:dyDescent="0.35">
      <c r="A20" s="383" t="s">
        <v>887</v>
      </c>
      <c r="B20" s="378">
        <v>24.258289229999999</v>
      </c>
      <c r="C20" s="440">
        <f t="shared" si="0"/>
        <v>0.69902161374509009</v>
      </c>
      <c r="D20" s="378">
        <v>17.144303539999999</v>
      </c>
      <c r="E20" s="440">
        <f t="shared" si="1"/>
        <v>0.52505240787401697</v>
      </c>
      <c r="F20" s="378">
        <v>31.221137149999997</v>
      </c>
      <c r="G20" s="440">
        <f t="shared" si="2"/>
        <v>0.87745315350978548</v>
      </c>
      <c r="H20" s="440">
        <f t="shared" si="3"/>
        <v>82.107935018514013</v>
      </c>
      <c r="I20" s="441">
        <f t="shared" si="4"/>
        <v>28.70296356838351</v>
      </c>
      <c r="J20" s="85"/>
    </row>
    <row r="21" spans="1:10" ht="14.5" x14ac:dyDescent="0.35">
      <c r="A21" s="383" t="s">
        <v>907</v>
      </c>
      <c r="B21" s="378">
        <v>29.887844430000001</v>
      </c>
      <c r="C21" s="440">
        <f t="shared" si="0"/>
        <v>0.86124165833522803</v>
      </c>
      <c r="D21" s="378">
        <v>31.3004912</v>
      </c>
      <c r="E21" s="440">
        <f t="shared" si="1"/>
        <v>0.95859235307259838</v>
      </c>
      <c r="F21" s="378">
        <v>29.92924652</v>
      </c>
      <c r="G21" s="440">
        <f t="shared" si="2"/>
        <v>0.84114526690600622</v>
      </c>
      <c r="H21" s="440">
        <f t="shared" si="3"/>
        <v>-4.3809046677197205</v>
      </c>
      <c r="I21" s="441">
        <f t="shared" si="4"/>
        <v>0.13852484442953283</v>
      </c>
      <c r="J21" s="85"/>
    </row>
    <row r="22" spans="1:10" ht="14.5" x14ac:dyDescent="0.35">
      <c r="A22" s="383" t="s">
        <v>922</v>
      </c>
      <c r="B22" s="378">
        <v>123.31227226999999</v>
      </c>
      <c r="C22" s="440">
        <f t="shared" si="0"/>
        <v>3.5533397569581751</v>
      </c>
      <c r="D22" s="378">
        <v>19.96831869</v>
      </c>
      <c r="E22" s="440">
        <f t="shared" si="1"/>
        <v>0.6115392080476566</v>
      </c>
      <c r="F22" s="378">
        <v>29.2083774</v>
      </c>
      <c r="G22" s="440">
        <f t="shared" si="2"/>
        <v>0.82088563063546038</v>
      </c>
      <c r="H22" s="440" t="s">
        <v>305</v>
      </c>
      <c r="I22" s="441" t="s">
        <v>305</v>
      </c>
      <c r="J22" s="85"/>
    </row>
    <row r="23" spans="1:10" ht="14.5" x14ac:dyDescent="0.35">
      <c r="A23" s="383" t="s">
        <v>704</v>
      </c>
      <c r="B23" s="378">
        <v>48.032748590000004</v>
      </c>
      <c r="C23" s="440">
        <f t="shared" si="0"/>
        <v>1.3841012906413435</v>
      </c>
      <c r="D23" s="378">
        <v>21.27578179</v>
      </c>
      <c r="E23" s="440">
        <f t="shared" si="1"/>
        <v>0.65158088412156412</v>
      </c>
      <c r="F23" s="378">
        <v>26.150737620000001</v>
      </c>
      <c r="G23" s="440">
        <f t="shared" si="2"/>
        <v>0.73495232031534075</v>
      </c>
      <c r="H23" s="440">
        <f t="shared" si="3"/>
        <v>22.913168964213181</v>
      </c>
      <c r="I23" s="441">
        <f t="shared" si="4"/>
        <v>-45.556441412048713</v>
      </c>
      <c r="J23" s="85"/>
    </row>
    <row r="24" spans="1:10" ht="14.5" x14ac:dyDescent="0.35">
      <c r="A24" s="383" t="s">
        <v>941</v>
      </c>
      <c r="B24" s="378">
        <v>98.666157709999993</v>
      </c>
      <c r="C24" s="440">
        <f t="shared" si="0"/>
        <v>2.8431426524166215</v>
      </c>
      <c r="D24" s="378">
        <v>87.83580923000001</v>
      </c>
      <c r="E24" s="440">
        <f t="shared" si="1"/>
        <v>2.6900132178699345</v>
      </c>
      <c r="F24" s="378">
        <v>25.201480069999999</v>
      </c>
      <c r="G24" s="440">
        <f t="shared" si="2"/>
        <v>0.70827395089084733</v>
      </c>
      <c r="H24" s="440">
        <f t="shared" si="3"/>
        <v>-71.308421598292142</v>
      </c>
      <c r="I24" s="441">
        <f t="shared" si="4"/>
        <v>-74.457827633186753</v>
      </c>
      <c r="J24" s="85"/>
    </row>
    <row r="25" spans="1:10" ht="14.5" x14ac:dyDescent="0.35">
      <c r="A25" s="383" t="s">
        <v>933</v>
      </c>
      <c r="B25" s="378">
        <v>25.66741244</v>
      </c>
      <c r="C25" s="440">
        <f t="shared" si="0"/>
        <v>0.73962660327591456</v>
      </c>
      <c r="D25" s="378">
        <v>25.203889239999999</v>
      </c>
      <c r="E25" s="440">
        <f t="shared" si="1"/>
        <v>0.77188103339262426</v>
      </c>
      <c r="F25" s="378">
        <v>19.182766820000001</v>
      </c>
      <c r="G25" s="440">
        <f t="shared" si="2"/>
        <v>0.53912127410298005</v>
      </c>
      <c r="H25" s="440">
        <f t="shared" si="3"/>
        <v>-23.889655928356234</v>
      </c>
      <c r="I25" s="441">
        <f t="shared" si="4"/>
        <v>-25.264118988068894</v>
      </c>
      <c r="J25" s="85"/>
    </row>
    <row r="26" spans="1:10" ht="14.5" x14ac:dyDescent="0.35">
      <c r="A26" s="383" t="s">
        <v>915</v>
      </c>
      <c r="B26" s="378">
        <v>25.301004410000001</v>
      </c>
      <c r="C26" s="440">
        <f t="shared" si="0"/>
        <v>0.72906826876224207</v>
      </c>
      <c r="D26" s="378">
        <v>3.2521094500000003</v>
      </c>
      <c r="E26" s="440">
        <f t="shared" si="1"/>
        <v>9.9597390667311117E-2</v>
      </c>
      <c r="F26" s="378">
        <v>14.269719050000001</v>
      </c>
      <c r="G26" s="440">
        <f t="shared" si="2"/>
        <v>0.4010427269181373</v>
      </c>
      <c r="H26" s="440">
        <f t="shared" si="3"/>
        <v>338.78348098032188</v>
      </c>
      <c r="I26" s="441" t="s">
        <v>305</v>
      </c>
      <c r="J26" s="85"/>
    </row>
    <row r="27" spans="1:10" ht="14.5" x14ac:dyDescent="0.35">
      <c r="A27" s="383" t="s">
        <v>870</v>
      </c>
      <c r="B27" s="378">
        <v>43.166936450000001</v>
      </c>
      <c r="C27" s="440">
        <f t="shared" si="0"/>
        <v>1.2438891008189514</v>
      </c>
      <c r="D27" s="378">
        <v>14.127046980000001</v>
      </c>
      <c r="E27" s="440">
        <f t="shared" si="1"/>
        <v>0.4326474980854404</v>
      </c>
      <c r="F27" s="378">
        <v>13.378084810000001</v>
      </c>
      <c r="G27" s="440">
        <f t="shared" si="2"/>
        <v>0.37598382941845737</v>
      </c>
      <c r="H27" s="440">
        <f t="shared" si="3"/>
        <v>-5.3016187392901255</v>
      </c>
      <c r="I27" s="441">
        <f t="shared" si="4"/>
        <v>-69.008491428397406</v>
      </c>
      <c r="J27" s="85"/>
    </row>
    <row r="28" spans="1:10" ht="14.5" x14ac:dyDescent="0.35">
      <c r="A28" s="383" t="s">
        <v>872</v>
      </c>
      <c r="B28" s="378">
        <v>1.5330722700000001</v>
      </c>
      <c r="C28" s="440">
        <f t="shared" si="0"/>
        <v>4.417667882523011E-2</v>
      </c>
      <c r="D28" s="378">
        <v>0.24168966</v>
      </c>
      <c r="E28" s="440">
        <f t="shared" si="1"/>
        <v>7.4018601948558638E-3</v>
      </c>
      <c r="F28" s="378">
        <v>9.8885541300000011</v>
      </c>
      <c r="G28" s="440">
        <f t="shared" si="2"/>
        <v>0.27791245922061858</v>
      </c>
      <c r="H28" s="440">
        <f t="shared" si="3"/>
        <v>3991.4262240262992</v>
      </c>
      <c r="I28" s="441">
        <f t="shared" si="4"/>
        <v>545.01552363216388</v>
      </c>
      <c r="J28" s="85"/>
    </row>
    <row r="29" spans="1:10" ht="14.5" x14ac:dyDescent="0.35">
      <c r="A29" s="383" t="s">
        <v>836</v>
      </c>
      <c r="B29" s="378">
        <v>18.636151170000002</v>
      </c>
      <c r="C29" s="440">
        <f t="shared" si="0"/>
        <v>0.53701529985636387</v>
      </c>
      <c r="D29" s="378">
        <v>7.9147317099999999</v>
      </c>
      <c r="E29" s="440">
        <f t="shared" si="1"/>
        <v>0.24239240353605726</v>
      </c>
      <c r="F29" s="378">
        <v>9.1344746999999984</v>
      </c>
      <c r="G29" s="440">
        <f t="shared" si="2"/>
        <v>0.25671946517074096</v>
      </c>
      <c r="H29" s="440">
        <f t="shared" si="3"/>
        <v>15.411046573554653</v>
      </c>
      <c r="I29" s="441">
        <f t="shared" si="4"/>
        <v>-50.985186712241081</v>
      </c>
      <c r="J29" s="85"/>
    </row>
    <row r="30" spans="1:10" ht="14.5" x14ac:dyDescent="0.35">
      <c r="A30" s="383" t="s">
        <v>927</v>
      </c>
      <c r="B30" s="378">
        <v>19.289362100000002</v>
      </c>
      <c r="C30" s="440">
        <f t="shared" si="0"/>
        <v>0.55583808468159579</v>
      </c>
      <c r="D30" s="378">
        <v>13.551744060000001</v>
      </c>
      <c r="E30" s="440">
        <f t="shared" si="1"/>
        <v>0.41502857395135728</v>
      </c>
      <c r="F30" s="378">
        <v>8.9745240099999997</v>
      </c>
      <c r="G30" s="440">
        <f t="shared" si="2"/>
        <v>0.25222413764079654</v>
      </c>
      <c r="H30" s="440">
        <f t="shared" si="3"/>
        <v>-33.775874379965231</v>
      </c>
      <c r="I30" s="441">
        <f t="shared" si="4"/>
        <v>-53.474231218874777</v>
      </c>
      <c r="J30" s="85"/>
    </row>
    <row r="31" spans="1:10" ht="14.5" x14ac:dyDescent="0.35">
      <c r="A31" s="383" t="s">
        <v>902</v>
      </c>
      <c r="B31" s="378">
        <v>8.4510954199999997</v>
      </c>
      <c r="C31" s="440">
        <f t="shared" si="0"/>
        <v>0.24352493707991543</v>
      </c>
      <c r="D31" s="378">
        <v>1.2801858799999999</v>
      </c>
      <c r="E31" s="440">
        <f t="shared" si="1"/>
        <v>3.9206298304977238E-2</v>
      </c>
      <c r="F31" s="378">
        <v>8.3340963800000001</v>
      </c>
      <c r="G31" s="440">
        <f t="shared" si="2"/>
        <v>0.23422526588803277</v>
      </c>
      <c r="H31" s="440">
        <f t="shared" si="3"/>
        <v>551.00674130228663</v>
      </c>
      <c r="I31" s="441">
        <f t="shared" si="4"/>
        <v>-1.3844245530953869</v>
      </c>
      <c r="J31" s="85"/>
    </row>
    <row r="32" spans="1:10" ht="14.5" x14ac:dyDescent="0.35">
      <c r="A32" s="383" t="s">
        <v>924</v>
      </c>
      <c r="B32" s="378">
        <v>5.0764264099999998</v>
      </c>
      <c r="C32" s="440">
        <f t="shared" si="0"/>
        <v>0.14628120505661868</v>
      </c>
      <c r="D32" s="378">
        <v>4.3743238299999998</v>
      </c>
      <c r="E32" s="440">
        <f t="shared" si="1"/>
        <v>0.13396573703933568</v>
      </c>
      <c r="F32" s="378">
        <v>8.1912733600000003</v>
      </c>
      <c r="G32" s="440">
        <f t="shared" si="2"/>
        <v>0.23021130224888997</v>
      </c>
      <c r="H32" s="440">
        <f t="shared" si="3"/>
        <v>87.258046691069978</v>
      </c>
      <c r="I32" s="441">
        <f t="shared" si="4"/>
        <v>61.359048638311698</v>
      </c>
      <c r="J32" s="85"/>
    </row>
    <row r="33" spans="1:10" ht="14.5" x14ac:dyDescent="0.35">
      <c r="A33" s="383" t="s">
        <v>930</v>
      </c>
      <c r="B33" s="378">
        <v>4.5886047699999999</v>
      </c>
      <c r="C33" s="440">
        <f t="shared" si="0"/>
        <v>0.1322242422271514</v>
      </c>
      <c r="D33" s="378">
        <v>13.00018373</v>
      </c>
      <c r="E33" s="440">
        <f t="shared" si="1"/>
        <v>0.39813677787001656</v>
      </c>
      <c r="F33" s="378">
        <v>7.5747921600000003</v>
      </c>
      <c r="G33" s="440">
        <f t="shared" si="2"/>
        <v>0.2128854319444031</v>
      </c>
      <c r="H33" s="440">
        <f t="shared" si="3"/>
        <v>-41.733191489286739</v>
      </c>
      <c r="I33" s="441">
        <f t="shared" si="4"/>
        <v>65.078330771120221</v>
      </c>
      <c r="J33" s="85"/>
    </row>
    <row r="34" spans="1:10" ht="14.5" x14ac:dyDescent="0.35">
      <c r="A34" s="383" t="s">
        <v>918</v>
      </c>
      <c r="B34" s="378">
        <v>17.898445880000001</v>
      </c>
      <c r="C34" s="440">
        <f t="shared" si="0"/>
        <v>0.51575774383520945</v>
      </c>
      <c r="D34" s="378">
        <v>1.8067703700000002</v>
      </c>
      <c r="E34" s="440">
        <f t="shared" si="1"/>
        <v>5.5333197468803601E-2</v>
      </c>
      <c r="F34" s="378">
        <v>7.28101091</v>
      </c>
      <c r="G34" s="440">
        <f t="shared" si="2"/>
        <v>0.20462886899424332</v>
      </c>
      <c r="H34" s="440">
        <f t="shared" si="3"/>
        <v>302.98485246910485</v>
      </c>
      <c r="I34" s="441">
        <f t="shared" si="4"/>
        <v>-59.320429500888039</v>
      </c>
      <c r="J34" s="85"/>
    </row>
    <row r="35" spans="1:10" ht="14.5" x14ac:dyDescent="0.35">
      <c r="A35" s="383" t="s">
        <v>881</v>
      </c>
      <c r="B35" s="378">
        <v>3.6897445699999998</v>
      </c>
      <c r="C35" s="440">
        <f t="shared" si="0"/>
        <v>0.10632288118813001</v>
      </c>
      <c r="D35" s="378">
        <v>1.18196108</v>
      </c>
      <c r="E35" s="440">
        <f t="shared" si="1"/>
        <v>3.6198117329143693E-2</v>
      </c>
      <c r="F35" s="378">
        <v>6.5847091600000001</v>
      </c>
      <c r="G35" s="440">
        <f t="shared" si="2"/>
        <v>0.18505968535443851</v>
      </c>
      <c r="H35" s="440">
        <f t="shared" si="3"/>
        <v>457.10033700940471</v>
      </c>
      <c r="I35" s="441">
        <f t="shared" si="4"/>
        <v>78.459756090920948</v>
      </c>
      <c r="J35" s="85"/>
    </row>
    <row r="36" spans="1:10" ht="14.5" x14ac:dyDescent="0.35">
      <c r="A36" s="383" t="s">
        <v>886</v>
      </c>
      <c r="B36" s="378">
        <v>6.3265685899999999</v>
      </c>
      <c r="C36" s="440">
        <f t="shared" si="0"/>
        <v>0.18230503162529899</v>
      </c>
      <c r="D36" s="378">
        <v>1.5055815299999999</v>
      </c>
      <c r="E36" s="440">
        <f t="shared" si="1"/>
        <v>4.6109146733944631E-2</v>
      </c>
      <c r="F36" s="378">
        <v>6.5648776699999996</v>
      </c>
      <c r="G36" s="440">
        <f t="shared" si="2"/>
        <v>0.18450233206664202</v>
      </c>
      <c r="H36" s="440">
        <f t="shared" si="3"/>
        <v>336.03601260969242</v>
      </c>
      <c r="I36" s="441">
        <f t="shared" si="4"/>
        <v>3.766798330088128</v>
      </c>
      <c r="J36" s="85"/>
    </row>
    <row r="37" spans="1:10" ht="14.5" x14ac:dyDescent="0.35">
      <c r="A37" s="383" t="s">
        <v>905</v>
      </c>
      <c r="B37" s="378">
        <v>54.027209840000005</v>
      </c>
      <c r="C37" s="440">
        <f t="shared" si="0"/>
        <v>1.5568363890144539</v>
      </c>
      <c r="D37" s="378">
        <v>0</v>
      </c>
      <c r="E37" s="440">
        <f t="shared" si="1"/>
        <v>0</v>
      </c>
      <c r="F37" s="378">
        <v>6.4966039999999996</v>
      </c>
      <c r="G37" s="440">
        <f t="shared" si="2"/>
        <v>0.18258353754114581</v>
      </c>
      <c r="H37" s="440" t="s">
        <v>305</v>
      </c>
      <c r="I37" s="441">
        <f t="shared" si="4"/>
        <v>-87.975310923441157</v>
      </c>
      <c r="J37" s="85"/>
    </row>
    <row r="38" spans="1:10" ht="14.5" x14ac:dyDescent="0.35">
      <c r="A38" s="383" t="s">
        <v>829</v>
      </c>
      <c r="B38" s="378">
        <v>2.9149057900000002</v>
      </c>
      <c r="C38" s="440">
        <f t="shared" si="0"/>
        <v>8.39952945536179E-2</v>
      </c>
      <c r="D38" s="378">
        <v>9.6475153000000002</v>
      </c>
      <c r="E38" s="440">
        <f t="shared" si="1"/>
        <v>0.29545972085993638</v>
      </c>
      <c r="F38" s="378">
        <v>5.7586632699999996</v>
      </c>
      <c r="G38" s="440">
        <f t="shared" si="2"/>
        <v>0.16184411291574219</v>
      </c>
      <c r="H38" s="440">
        <f t="shared" si="3"/>
        <v>-40.309363696992541</v>
      </c>
      <c r="I38" s="441">
        <f t="shared" si="4"/>
        <v>97.559155762629274</v>
      </c>
      <c r="J38" s="85"/>
    </row>
    <row r="39" spans="1:10" ht="14.5" x14ac:dyDescent="0.35">
      <c r="A39" s="383" t="s">
        <v>935</v>
      </c>
      <c r="B39" s="378">
        <v>4.20392981</v>
      </c>
      <c r="C39" s="440">
        <f t="shared" si="0"/>
        <v>0.12113953181096976</v>
      </c>
      <c r="D39" s="378">
        <v>8.2530134099999994</v>
      </c>
      <c r="E39" s="440">
        <f t="shared" si="1"/>
        <v>0.2527524406591935</v>
      </c>
      <c r="F39" s="378">
        <v>5.6985220999999999</v>
      </c>
      <c r="G39" s="440">
        <f t="shared" si="2"/>
        <v>0.16015387789903757</v>
      </c>
      <c r="H39" s="440">
        <f t="shared" si="3"/>
        <v>-30.952225364189733</v>
      </c>
      <c r="I39" s="441">
        <f t="shared" si="4"/>
        <v>35.552265559828641</v>
      </c>
      <c r="J39" s="85"/>
    </row>
    <row r="40" spans="1:10" ht="14.5" x14ac:dyDescent="0.35">
      <c r="A40" s="383" t="s">
        <v>932</v>
      </c>
      <c r="B40" s="378">
        <v>0.46615399000000002</v>
      </c>
      <c r="C40" s="440">
        <f t="shared" si="0"/>
        <v>1.3432592515243608E-2</v>
      </c>
      <c r="D40" s="378">
        <v>0.61861387999999995</v>
      </c>
      <c r="E40" s="440">
        <f t="shared" si="1"/>
        <v>1.8945342777003129E-2</v>
      </c>
      <c r="F40" s="378">
        <v>5.5190515800000002</v>
      </c>
      <c r="G40" s="440">
        <f t="shared" si="2"/>
        <v>0.15510995611683429</v>
      </c>
      <c r="H40" s="440">
        <f t="shared" si="3"/>
        <v>792.16420103603241</v>
      </c>
      <c r="I40" s="441">
        <f t="shared" si="4"/>
        <v>1083.9545940602161</v>
      </c>
      <c r="J40" s="85"/>
    </row>
    <row r="41" spans="1:10" ht="14.5" x14ac:dyDescent="0.35">
      <c r="A41" s="383" t="s">
        <v>837</v>
      </c>
      <c r="B41" s="378">
        <v>1.3458146200000001</v>
      </c>
      <c r="C41" s="440">
        <f t="shared" si="0"/>
        <v>3.8780702899308919E-2</v>
      </c>
      <c r="D41" s="378">
        <v>0.53609249999999997</v>
      </c>
      <c r="E41" s="440">
        <f t="shared" si="1"/>
        <v>1.6418086468865764E-2</v>
      </c>
      <c r="F41" s="378">
        <v>5.3940969599999997</v>
      </c>
      <c r="G41" s="440">
        <f t="shared" si="2"/>
        <v>0.15159817418404145</v>
      </c>
      <c r="H41" s="440" t="s">
        <v>305</v>
      </c>
      <c r="I41" s="441">
        <f t="shared" si="4"/>
        <v>300.80534717329783</v>
      </c>
      <c r="J41" s="85"/>
    </row>
    <row r="42" spans="1:10" ht="14.5" x14ac:dyDescent="0.35">
      <c r="A42" s="383" t="s">
        <v>892</v>
      </c>
      <c r="B42" s="378">
        <v>31.005889280000002</v>
      </c>
      <c r="C42" s="440">
        <f t="shared" si="0"/>
        <v>0.89345899682420404</v>
      </c>
      <c r="D42" s="378">
        <v>0.28722289000000001</v>
      </c>
      <c r="E42" s="440">
        <f t="shared" si="1"/>
        <v>8.7963369080103146E-3</v>
      </c>
      <c r="F42" s="378">
        <v>4.817005</v>
      </c>
      <c r="G42" s="440">
        <f t="shared" si="2"/>
        <v>0.13537931714067641</v>
      </c>
      <c r="H42" s="440">
        <f t="shared" si="3"/>
        <v>1577.0964876789587</v>
      </c>
      <c r="I42" s="441">
        <f t="shared" si="4"/>
        <v>-84.464225629847832</v>
      </c>
      <c r="J42" s="85"/>
    </row>
    <row r="43" spans="1:10" ht="14.5" x14ac:dyDescent="0.35">
      <c r="A43" s="383" t="s">
        <v>854</v>
      </c>
      <c r="B43" s="378">
        <v>2.1843447999999999</v>
      </c>
      <c r="C43" s="440">
        <f t="shared" si="0"/>
        <v>6.2943607135468885E-2</v>
      </c>
      <c r="D43" s="378">
        <v>1.4087396599999999</v>
      </c>
      <c r="E43" s="440">
        <f t="shared" si="1"/>
        <v>4.3143318643705249E-2</v>
      </c>
      <c r="F43" s="378">
        <v>4.81158544</v>
      </c>
      <c r="G43" s="440">
        <f t="shared" si="2"/>
        <v>0.13522700334154131</v>
      </c>
      <c r="H43" s="440">
        <f t="shared" si="3"/>
        <v>241.55249380854374</v>
      </c>
      <c r="I43" s="441">
        <f t="shared" si="4"/>
        <v>120.27591248414629</v>
      </c>
      <c r="J43" s="85"/>
    </row>
    <row r="44" spans="1:10" ht="14.5" x14ac:dyDescent="0.35">
      <c r="A44" s="383" t="s">
        <v>904</v>
      </c>
      <c r="B44" s="378">
        <v>5.9295037599999993</v>
      </c>
      <c r="C44" s="440">
        <f t="shared" si="0"/>
        <v>0.17086329739596312</v>
      </c>
      <c r="D44" s="378">
        <v>29.062307910000001</v>
      </c>
      <c r="E44" s="440">
        <f t="shared" si="1"/>
        <v>0.89004693080239239</v>
      </c>
      <c r="F44" s="378">
        <v>4.60531047</v>
      </c>
      <c r="G44" s="440">
        <f t="shared" si="2"/>
        <v>0.12942975700656478</v>
      </c>
      <c r="H44" s="440">
        <f t="shared" si="3"/>
        <v>-84.153665688693067</v>
      </c>
      <c r="I44" s="441" t="s">
        <v>305</v>
      </c>
      <c r="J44" s="85"/>
    </row>
    <row r="45" spans="1:10" ht="14.5" x14ac:dyDescent="0.35">
      <c r="A45" s="383" t="s">
        <v>901</v>
      </c>
      <c r="B45" s="378">
        <v>15.213976279999999</v>
      </c>
      <c r="C45" s="440">
        <f t="shared" si="0"/>
        <v>0.43840264867371787</v>
      </c>
      <c r="D45" s="378">
        <v>5.8616991800000102</v>
      </c>
      <c r="E45" s="440">
        <f t="shared" si="1"/>
        <v>0.17951731089638395</v>
      </c>
      <c r="F45" s="378">
        <v>4.4671659100000003</v>
      </c>
      <c r="G45" s="440">
        <f t="shared" si="2"/>
        <v>0.12554727895235909</v>
      </c>
      <c r="H45" s="440">
        <f t="shared" si="3"/>
        <v>-23.790597694916293</v>
      </c>
      <c r="I45" s="441">
        <f t="shared" si="4"/>
        <v>-70.637748950138374</v>
      </c>
      <c r="J45" s="85"/>
    </row>
    <row r="46" spans="1:10" ht="14.5" x14ac:dyDescent="0.35">
      <c r="A46" s="383" t="s">
        <v>909</v>
      </c>
      <c r="B46" s="378">
        <v>7.2229688400000001</v>
      </c>
      <c r="C46" s="440">
        <f t="shared" si="0"/>
        <v>0.2081355072773737</v>
      </c>
      <c r="D46" s="378">
        <v>114.326641</v>
      </c>
      <c r="E46" s="440">
        <f t="shared" si="1"/>
        <v>3.5013074751707474</v>
      </c>
      <c r="F46" s="378">
        <v>4.2869839000000001</v>
      </c>
      <c r="G46" s="440">
        <f t="shared" si="2"/>
        <v>0.12048336112897411</v>
      </c>
      <c r="H46" s="440">
        <f t="shared" si="3"/>
        <v>-96.250231912262691</v>
      </c>
      <c r="I46" s="441">
        <f t="shared" si="4"/>
        <v>-40.647897077180254</v>
      </c>
      <c r="J46" s="85"/>
    </row>
    <row r="47" spans="1:10" ht="14.5" x14ac:dyDescent="0.35">
      <c r="A47" s="383" t="s">
        <v>914</v>
      </c>
      <c r="B47" s="378">
        <v>2.1373401400000001</v>
      </c>
      <c r="C47" s="440">
        <f t="shared" si="0"/>
        <v>6.1589131023191981E-2</v>
      </c>
      <c r="D47" s="378">
        <v>0.57524093999999992</v>
      </c>
      <c r="E47" s="440">
        <f t="shared" si="1"/>
        <v>1.7617025967256811E-2</v>
      </c>
      <c r="F47" s="378">
        <v>4.2780757999999999</v>
      </c>
      <c r="G47" s="440">
        <f t="shared" si="2"/>
        <v>0.12023300380216609</v>
      </c>
      <c r="H47" s="440">
        <f t="shared" si="3"/>
        <v>643.70155225738984</v>
      </c>
      <c r="I47" s="441">
        <f t="shared" si="4"/>
        <v>100.15886661820703</v>
      </c>
      <c r="J47" s="85"/>
    </row>
    <row r="48" spans="1:10" ht="14.5" x14ac:dyDescent="0.35">
      <c r="A48" s="383" t="s">
        <v>916</v>
      </c>
      <c r="B48" s="378">
        <v>37.555649259999996</v>
      </c>
      <c r="C48" s="440">
        <f t="shared" si="0"/>
        <v>1.0821954632523687</v>
      </c>
      <c r="D48" s="378">
        <v>3.1555862799999996</v>
      </c>
      <c r="E48" s="440">
        <f t="shared" si="1"/>
        <v>9.6641322915367117E-2</v>
      </c>
      <c r="F48" s="378">
        <v>4.1434652000000005</v>
      </c>
      <c r="G48" s="440">
        <f t="shared" si="2"/>
        <v>0.11644984578013858</v>
      </c>
      <c r="H48" s="440">
        <f t="shared" si="3"/>
        <v>31.305717300811729</v>
      </c>
      <c r="I48" s="441">
        <f t="shared" si="4"/>
        <v>-88.96713202502626</v>
      </c>
      <c r="J48" s="85"/>
    </row>
    <row r="49" spans="1:10" ht="14.5" x14ac:dyDescent="0.35">
      <c r="A49" s="383" t="s">
        <v>923</v>
      </c>
      <c r="B49" s="378">
        <v>9.4844595700000003</v>
      </c>
      <c r="C49" s="440">
        <f t="shared" si="0"/>
        <v>0.27330213483984678</v>
      </c>
      <c r="D49" s="378">
        <v>2.5950702000000003</v>
      </c>
      <c r="E49" s="440">
        <f t="shared" si="1"/>
        <v>7.9475252752793171E-2</v>
      </c>
      <c r="F49" s="378">
        <v>3.7269694800000002</v>
      </c>
      <c r="G49" s="440">
        <f t="shared" si="2"/>
        <v>0.10474445909990585</v>
      </c>
      <c r="H49" s="440">
        <f t="shared" si="3"/>
        <v>43.617289428239722</v>
      </c>
      <c r="I49" s="441">
        <f t="shared" si="4"/>
        <v>-60.70446130859515</v>
      </c>
      <c r="J49" s="85"/>
    </row>
    <row r="50" spans="1:10" ht="14.5" x14ac:dyDescent="0.35">
      <c r="A50" s="383" t="s">
        <v>938</v>
      </c>
      <c r="B50" s="378">
        <v>0.66903451999999997</v>
      </c>
      <c r="C50" s="440">
        <f t="shared" si="0"/>
        <v>1.9278753970960537E-2</v>
      </c>
      <c r="D50" s="378">
        <v>9.15411E-3</v>
      </c>
      <c r="E50" s="440">
        <f t="shared" si="1"/>
        <v>2.8034895008885365E-4</v>
      </c>
      <c r="F50" s="378">
        <v>3.5797892899999999</v>
      </c>
      <c r="G50" s="440">
        <f t="shared" si="2"/>
        <v>0.10060803955729897</v>
      </c>
      <c r="H50" s="440">
        <f t="shared" si="3"/>
        <v>39005.814655930502</v>
      </c>
      <c r="I50" s="441">
        <f t="shared" si="4"/>
        <v>435.06794985705676</v>
      </c>
      <c r="J50" s="85"/>
    </row>
    <row r="51" spans="1:10" ht="14.5" x14ac:dyDescent="0.35">
      <c r="A51" s="383" t="s">
        <v>850</v>
      </c>
      <c r="B51" s="378">
        <v>9.7847927600000002</v>
      </c>
      <c r="C51" s="440">
        <f t="shared" si="0"/>
        <v>0.28195647106053051</v>
      </c>
      <c r="D51" s="378">
        <v>0.81789588999999996</v>
      </c>
      <c r="E51" s="440">
        <f t="shared" si="1"/>
        <v>2.5048448625097197E-2</v>
      </c>
      <c r="F51" s="378">
        <v>3.4315547899999999</v>
      </c>
      <c r="G51" s="440">
        <f t="shared" si="2"/>
        <v>9.6441989203045725E-2</v>
      </c>
      <c r="H51" s="440">
        <f t="shared" si="3"/>
        <v>319.55887441860114</v>
      </c>
      <c r="I51" s="441">
        <f t="shared" si="4"/>
        <v>-64.929714157788666</v>
      </c>
      <c r="J51" s="85"/>
    </row>
    <row r="52" spans="1:10" ht="14.5" x14ac:dyDescent="0.35">
      <c r="A52" s="383" t="s">
        <v>925</v>
      </c>
      <c r="B52" s="378">
        <v>1.50844303</v>
      </c>
      <c r="C52" s="440">
        <f t="shared" si="0"/>
        <v>4.3466967974358409E-2</v>
      </c>
      <c r="D52" s="378">
        <v>8.9880783500000003</v>
      </c>
      <c r="E52" s="440">
        <f t="shared" si="1"/>
        <v>0.27526415224842793</v>
      </c>
      <c r="F52" s="378">
        <v>3.32852009</v>
      </c>
      <c r="G52" s="440">
        <f t="shared" si="2"/>
        <v>9.354625475232492E-2</v>
      </c>
      <c r="H52" s="440">
        <f t="shared" si="3"/>
        <v>-62.967389019255712</v>
      </c>
      <c r="I52" s="441">
        <f t="shared" si="4"/>
        <v>120.65931717686414</v>
      </c>
      <c r="J52" s="85"/>
    </row>
    <row r="53" spans="1:10" ht="14.5" x14ac:dyDescent="0.35">
      <c r="A53" s="383" t="s">
        <v>936</v>
      </c>
      <c r="B53" s="378">
        <v>5.8395294500000006</v>
      </c>
      <c r="C53" s="440">
        <f t="shared" si="0"/>
        <v>0.16827061714652411</v>
      </c>
      <c r="D53" s="378">
        <v>3.8094076499999998</v>
      </c>
      <c r="E53" s="440">
        <f t="shared" si="1"/>
        <v>0.11666491173231994</v>
      </c>
      <c r="F53" s="378">
        <v>3.0130977000000003</v>
      </c>
      <c r="G53" s="440">
        <f t="shared" si="2"/>
        <v>8.4681479281035171E-2</v>
      </c>
      <c r="H53" s="440">
        <f t="shared" si="3"/>
        <v>-20.903773582751107</v>
      </c>
      <c r="I53" s="441">
        <f t="shared" si="4"/>
        <v>-48.401703839339319</v>
      </c>
      <c r="J53" s="85"/>
    </row>
    <row r="54" spans="1:10" ht="14.5" x14ac:dyDescent="0.35">
      <c r="A54" s="383" t="s">
        <v>843</v>
      </c>
      <c r="B54" s="378">
        <v>3.0429715600000002</v>
      </c>
      <c r="C54" s="440">
        <f t="shared" si="0"/>
        <v>8.768561007266111E-2</v>
      </c>
      <c r="D54" s="378">
        <v>3.5005676800000001</v>
      </c>
      <c r="E54" s="440">
        <f t="shared" si="1"/>
        <v>0.1072065415210189</v>
      </c>
      <c r="F54" s="378">
        <v>2.9343107599999998</v>
      </c>
      <c r="G54" s="440">
        <f t="shared" si="2"/>
        <v>8.2467214995072508E-2</v>
      </c>
      <c r="H54" s="440">
        <f t="shared" si="3"/>
        <v>-16.176145464497928</v>
      </c>
      <c r="I54" s="441" t="s">
        <v>305</v>
      </c>
      <c r="J54" s="85"/>
    </row>
    <row r="55" spans="1:10" ht="14.5" x14ac:dyDescent="0.35">
      <c r="A55" s="383" t="s">
        <v>883</v>
      </c>
      <c r="B55" s="378">
        <v>1.0503667800000001</v>
      </c>
      <c r="C55" s="440">
        <f t="shared" si="0"/>
        <v>3.0267141867193991E-2</v>
      </c>
      <c r="D55" s="378">
        <v>0.93616193999999997</v>
      </c>
      <c r="E55" s="440">
        <f t="shared" si="1"/>
        <v>2.8670402364855175E-2</v>
      </c>
      <c r="F55" s="378">
        <v>2.93323029</v>
      </c>
      <c r="G55" s="440">
        <f t="shared" si="2"/>
        <v>8.2436848970791662E-2</v>
      </c>
      <c r="H55" s="440">
        <f t="shared" si="3"/>
        <v>213.32509522871655</v>
      </c>
      <c r="I55" s="441">
        <f t="shared" si="4"/>
        <v>179.25771700434012</v>
      </c>
      <c r="J55" s="85"/>
    </row>
    <row r="56" spans="1:10" ht="14.5" x14ac:dyDescent="0.35">
      <c r="A56" s="383" t="s">
        <v>807</v>
      </c>
      <c r="B56" s="378">
        <v>0</v>
      </c>
      <c r="C56" s="440">
        <f t="shared" si="0"/>
        <v>0</v>
      </c>
      <c r="D56" s="378">
        <v>9.0804999999999998E-4</v>
      </c>
      <c r="E56" s="440">
        <f t="shared" si="1"/>
        <v>2.7809460900970554E-5</v>
      </c>
      <c r="F56" s="378">
        <v>2.8707090000000002</v>
      </c>
      <c r="G56" s="440">
        <f t="shared" si="2"/>
        <v>8.0679721970310217E-2</v>
      </c>
      <c r="H56" s="440">
        <f t="shared" si="3"/>
        <v>316039.9702659545</v>
      </c>
      <c r="I56" s="441" t="s">
        <v>305</v>
      </c>
      <c r="J56" s="85"/>
    </row>
    <row r="57" spans="1:10" ht="14.5" x14ac:dyDescent="0.35">
      <c r="A57" s="383" t="s">
        <v>896</v>
      </c>
      <c r="B57" s="378">
        <v>2.93869099</v>
      </c>
      <c r="C57" s="440">
        <f t="shared" si="0"/>
        <v>8.4680683730472467E-2</v>
      </c>
      <c r="D57" s="378">
        <v>2.62531121</v>
      </c>
      <c r="E57" s="440">
        <f t="shared" si="1"/>
        <v>8.0401397992813942E-2</v>
      </c>
      <c r="F57" s="378">
        <v>2.7534268100000001</v>
      </c>
      <c r="G57" s="440">
        <f t="shared" si="2"/>
        <v>7.7383569528084575E-2</v>
      </c>
      <c r="H57" s="440">
        <f t="shared" si="3"/>
        <v>4.8800157296399194</v>
      </c>
      <c r="I57" s="441">
        <f t="shared" si="4"/>
        <v>-6.3043096613570775</v>
      </c>
      <c r="J57" s="85"/>
    </row>
    <row r="58" spans="1:10" ht="14.5" x14ac:dyDescent="0.35">
      <c r="A58" s="383" t="s">
        <v>806</v>
      </c>
      <c r="B58" s="378">
        <v>0.16264818</v>
      </c>
      <c r="C58" s="440">
        <f t="shared" si="0"/>
        <v>4.6868347630919021E-3</v>
      </c>
      <c r="D58" s="378">
        <v>2.9875669999999997E-2</v>
      </c>
      <c r="E58" s="440">
        <f t="shared" si="1"/>
        <v>9.1495652965728632E-4</v>
      </c>
      <c r="F58" s="378">
        <v>2.5868252099999998</v>
      </c>
      <c r="G58" s="440">
        <f t="shared" si="2"/>
        <v>7.2701321774024913E-2</v>
      </c>
      <c r="H58" s="440" t="s">
        <v>305</v>
      </c>
      <c r="I58" s="441" t="s">
        <v>305</v>
      </c>
      <c r="J58" s="85"/>
    </row>
    <row r="59" spans="1:10" ht="14.5" x14ac:dyDescent="0.35">
      <c r="A59" s="383" t="s">
        <v>926</v>
      </c>
      <c r="B59" s="378">
        <v>1.5420837700000001</v>
      </c>
      <c r="C59" s="440">
        <f t="shared" si="0"/>
        <v>4.4436352259433938E-2</v>
      </c>
      <c r="D59" s="378">
        <v>2.58142943</v>
      </c>
      <c r="E59" s="440">
        <f t="shared" si="1"/>
        <v>7.9057497717305983E-2</v>
      </c>
      <c r="F59" s="378">
        <v>2.45570523</v>
      </c>
      <c r="G59" s="440">
        <f t="shared" si="2"/>
        <v>6.9016265736943957E-2</v>
      </c>
      <c r="H59" s="440">
        <f t="shared" si="3"/>
        <v>-4.8703326358218497</v>
      </c>
      <c r="I59" s="441">
        <f t="shared" si="4"/>
        <v>59.245903353227035</v>
      </c>
      <c r="J59" s="85"/>
    </row>
    <row r="60" spans="1:10" ht="14.5" x14ac:dyDescent="0.35">
      <c r="A60" s="383" t="s">
        <v>919</v>
      </c>
      <c r="B60" s="378">
        <v>2.2578183599999999</v>
      </c>
      <c r="C60" s="440">
        <f t="shared" si="0"/>
        <v>6.5060805343134784E-2</v>
      </c>
      <c r="D60" s="378">
        <v>1.0614771999999999</v>
      </c>
      <c r="E60" s="440">
        <f t="shared" si="1"/>
        <v>3.2508241496252074E-2</v>
      </c>
      <c r="F60" s="378">
        <v>2.3003377200000004</v>
      </c>
      <c r="G60" s="440">
        <f t="shared" si="2"/>
        <v>6.4649745999130287E-2</v>
      </c>
      <c r="H60" s="440">
        <f t="shared" si="3"/>
        <v>116.71098729204927</v>
      </c>
      <c r="I60" s="441" t="s">
        <v>305</v>
      </c>
      <c r="J60" s="85"/>
    </row>
    <row r="61" spans="1:10" ht="14.5" x14ac:dyDescent="0.35">
      <c r="A61" s="383" t="s">
        <v>861</v>
      </c>
      <c r="B61" s="378">
        <v>0.34709953999999998</v>
      </c>
      <c r="C61" s="440">
        <f t="shared" si="0"/>
        <v>1.0001945243563182E-2</v>
      </c>
      <c r="D61" s="378">
        <v>0.36868773999999999</v>
      </c>
      <c r="E61" s="440">
        <f t="shared" si="1"/>
        <v>1.1291236484992234E-2</v>
      </c>
      <c r="F61" s="378">
        <v>2.2512387400000002</v>
      </c>
      <c r="G61" s="440">
        <f t="shared" si="2"/>
        <v>6.3269845753084503E-2</v>
      </c>
      <c r="H61" s="440" t="s">
        <v>305</v>
      </c>
      <c r="I61" s="441">
        <f t="shared" si="4"/>
        <v>548.58591860997569</v>
      </c>
      <c r="J61" s="85"/>
    </row>
    <row r="62" spans="1:10" ht="14.5" x14ac:dyDescent="0.35">
      <c r="A62" s="383" t="s">
        <v>891</v>
      </c>
      <c r="B62" s="378">
        <v>0.98496139000000005</v>
      </c>
      <c r="C62" s="440">
        <f t="shared" si="0"/>
        <v>2.8382434300557934E-2</v>
      </c>
      <c r="D62" s="378">
        <v>1.58891804</v>
      </c>
      <c r="E62" s="440">
        <f t="shared" si="1"/>
        <v>4.8661366784017147E-2</v>
      </c>
      <c r="F62" s="378">
        <v>2.1595318399999996</v>
      </c>
      <c r="G62" s="440">
        <f t="shared" si="2"/>
        <v>6.0692472987416132E-2</v>
      </c>
      <c r="H62" s="440">
        <f t="shared" si="3"/>
        <v>35.91209776937265</v>
      </c>
      <c r="I62" s="441">
        <f t="shared" si="4"/>
        <v>119.25040533822342</v>
      </c>
      <c r="J62" s="85"/>
    </row>
    <row r="63" spans="1:10" ht="14.5" x14ac:dyDescent="0.35">
      <c r="A63" s="383" t="s">
        <v>831</v>
      </c>
      <c r="B63" s="378">
        <v>0.40913253999999999</v>
      </c>
      <c r="C63" s="440">
        <f t="shared" si="0"/>
        <v>1.1789474749634998E-2</v>
      </c>
      <c r="D63" s="378">
        <v>0.92298433999999996</v>
      </c>
      <c r="E63" s="440">
        <f t="shared" si="1"/>
        <v>2.8266832129770509E-2</v>
      </c>
      <c r="F63" s="378">
        <v>2.12264805</v>
      </c>
      <c r="G63" s="440">
        <f t="shared" si="2"/>
        <v>5.9655874041855551E-2</v>
      </c>
      <c r="H63" s="440" t="s">
        <v>305</v>
      </c>
      <c r="I63" s="441">
        <f t="shared" si="4"/>
        <v>418.81672623741935</v>
      </c>
      <c r="J63" s="85"/>
    </row>
    <row r="64" spans="1:10" ht="14.5" x14ac:dyDescent="0.35">
      <c r="A64" s="383" t="s">
        <v>921</v>
      </c>
      <c r="B64" s="378">
        <v>0.96402965000000007</v>
      </c>
      <c r="C64" s="440">
        <f t="shared" si="0"/>
        <v>2.7779269809667221E-2</v>
      </c>
      <c r="D64" s="378">
        <v>0.72524571999999998</v>
      </c>
      <c r="E64" s="440">
        <f t="shared" si="1"/>
        <v>2.2210993330693506E-2</v>
      </c>
      <c r="F64" s="378">
        <v>1.9637841299999999</v>
      </c>
      <c r="G64" s="440">
        <f t="shared" si="2"/>
        <v>5.519108959428054E-2</v>
      </c>
      <c r="H64" s="440" t="s">
        <v>305</v>
      </c>
      <c r="I64" s="441">
        <f t="shared" si="4"/>
        <v>103.70578124853313</v>
      </c>
      <c r="J64" s="85"/>
    </row>
    <row r="65" spans="1:10" ht="14.5" x14ac:dyDescent="0.35">
      <c r="A65" s="383" t="s">
        <v>911</v>
      </c>
      <c r="B65" s="378">
        <v>1.21182784</v>
      </c>
      <c r="C65" s="440">
        <f t="shared" si="0"/>
        <v>3.4919768837220137E-2</v>
      </c>
      <c r="D65" s="378">
        <v>0.33501037</v>
      </c>
      <c r="E65" s="440">
        <f t="shared" si="1"/>
        <v>1.0259851094030813E-2</v>
      </c>
      <c r="F65" s="378">
        <v>1.85520207</v>
      </c>
      <c r="G65" s="440">
        <f t="shared" si="2"/>
        <v>5.2139449594627657E-2</v>
      </c>
      <c r="H65" s="440">
        <f t="shared" si="3"/>
        <v>453.77452047230662</v>
      </c>
      <c r="I65" s="441">
        <f t="shared" si="4"/>
        <v>53.091223750066675</v>
      </c>
      <c r="J65" s="85"/>
    </row>
    <row r="66" spans="1:10" ht="14.5" x14ac:dyDescent="0.35">
      <c r="A66" s="383" t="s">
        <v>800</v>
      </c>
      <c r="B66" s="378">
        <v>8.0230000000000006E-3</v>
      </c>
      <c r="C66" s="440">
        <f t="shared" si="0"/>
        <v>2.3118903208315232E-4</v>
      </c>
      <c r="D66" s="378">
        <v>8.7373999999999993E-2</v>
      </c>
      <c r="E66" s="440">
        <f t="shared" si="1"/>
        <v>2.6758700916925289E-3</v>
      </c>
      <c r="F66" s="378">
        <v>1.7895842399999999</v>
      </c>
      <c r="G66" s="440">
        <f t="shared" si="2"/>
        <v>5.029529601420725E-2</v>
      </c>
      <c r="H66" s="440">
        <f t="shared" si="3"/>
        <v>1948.1885229015497</v>
      </c>
      <c r="I66" s="441" t="s">
        <v>305</v>
      </c>
      <c r="J66" s="85"/>
    </row>
    <row r="67" spans="1:10" ht="14.5" x14ac:dyDescent="0.35">
      <c r="A67" s="383" t="s">
        <v>859</v>
      </c>
      <c r="B67" s="378">
        <v>1.4334386000000001</v>
      </c>
      <c r="C67" s="440">
        <f t="shared" si="0"/>
        <v>4.1305656548003111E-2</v>
      </c>
      <c r="D67" s="378">
        <v>0.60976374</v>
      </c>
      <c r="E67" s="440">
        <f t="shared" si="1"/>
        <v>1.8674303051990061E-2</v>
      </c>
      <c r="F67" s="378">
        <v>1.7165520000000001</v>
      </c>
      <c r="G67" s="440">
        <f t="shared" si="2"/>
        <v>4.8242764455603097E-2</v>
      </c>
      <c r="H67" s="440">
        <f t="shared" si="3"/>
        <v>181.51099965373473</v>
      </c>
      <c r="I67" s="441">
        <f t="shared" si="4"/>
        <v>19.750647150146495</v>
      </c>
      <c r="J67" s="85"/>
    </row>
    <row r="68" spans="1:10" ht="14.5" x14ac:dyDescent="0.35">
      <c r="A68" s="383" t="s">
        <v>718</v>
      </c>
      <c r="B68" s="378">
        <v>0.70542178</v>
      </c>
      <c r="C68" s="440">
        <f t="shared" ref="C68:C131" si="5">(B68/$B$267)*100</f>
        <v>2.0327281382098269E-2</v>
      </c>
      <c r="D68" s="378">
        <v>0.4661555</v>
      </c>
      <c r="E68" s="440">
        <f t="shared" ref="E68:E131" si="6">(D68/$D$267)*100</f>
        <v>1.4276232752626372E-2</v>
      </c>
      <c r="F68" s="378">
        <v>1.6812302699999999</v>
      </c>
      <c r="G68" s="440">
        <f t="shared" ref="G68:G131" si="7">(F68/$F$267)*100</f>
        <v>4.7250066360494759E-2</v>
      </c>
      <c r="H68" s="440" t="s">
        <v>305</v>
      </c>
      <c r="I68" s="441">
        <f t="shared" si="4"/>
        <v>138.32979327630056</v>
      </c>
      <c r="J68" s="85"/>
    </row>
    <row r="69" spans="1:10" ht="14.5" x14ac:dyDescent="0.35">
      <c r="A69" s="383" t="s">
        <v>937</v>
      </c>
      <c r="B69" s="378">
        <v>2.0364740100000001</v>
      </c>
      <c r="C69" s="440">
        <f t="shared" si="5"/>
        <v>5.868259444526934E-2</v>
      </c>
      <c r="D69" s="378">
        <v>2.3348389900000002</v>
      </c>
      <c r="E69" s="440">
        <f t="shared" si="6"/>
        <v>7.1505548816107684E-2</v>
      </c>
      <c r="F69" s="378">
        <v>1.5269681100000001</v>
      </c>
      <c r="G69" s="440">
        <f t="shared" si="7"/>
        <v>4.2914611885889534E-2</v>
      </c>
      <c r="H69" s="440" t="s">
        <v>305</v>
      </c>
      <c r="I69" s="441" t="s">
        <v>305</v>
      </c>
      <c r="J69" s="85"/>
    </row>
    <row r="70" spans="1:10" ht="14.5" x14ac:dyDescent="0.35">
      <c r="A70" s="383" t="s">
        <v>708</v>
      </c>
      <c r="B70" s="378">
        <v>2.3440038199999997</v>
      </c>
      <c r="C70" s="440">
        <f t="shared" si="5"/>
        <v>6.7544306910758009E-2</v>
      </c>
      <c r="D70" s="378">
        <v>0.72887999999999997</v>
      </c>
      <c r="E70" s="440">
        <f t="shared" si="6"/>
        <v>2.2322294875281555E-2</v>
      </c>
      <c r="F70" s="378">
        <v>1.5004519999999999</v>
      </c>
      <c r="G70" s="440">
        <f t="shared" si="7"/>
        <v>4.2169390972681617E-2</v>
      </c>
      <c r="H70" s="440">
        <f t="shared" ref="H70:H129" si="8">((F70/D70)-1)*100</f>
        <v>105.85720557567772</v>
      </c>
      <c r="I70" s="441">
        <f t="shared" ref="I70:I132" si="9">((F70/B70)-1)*100</f>
        <v>-35.987646982588963</v>
      </c>
      <c r="J70" s="85"/>
    </row>
    <row r="71" spans="1:10" ht="14.5" x14ac:dyDescent="0.35">
      <c r="A71" s="383" t="s">
        <v>717</v>
      </c>
      <c r="B71" s="378">
        <v>0</v>
      </c>
      <c r="C71" s="440">
        <f t="shared" si="5"/>
        <v>0</v>
      </c>
      <c r="D71" s="378">
        <v>18.868707430000001</v>
      </c>
      <c r="E71" s="440">
        <f t="shared" si="6"/>
        <v>0.57786309292047533</v>
      </c>
      <c r="F71" s="378">
        <v>1.3645033999999998</v>
      </c>
      <c r="G71" s="440">
        <f t="shared" si="7"/>
        <v>3.8348629185174447E-2</v>
      </c>
      <c r="H71" s="440">
        <f t="shared" si="8"/>
        <v>-92.768432045162086</v>
      </c>
      <c r="I71" s="441" t="s">
        <v>305</v>
      </c>
      <c r="J71" s="85"/>
    </row>
    <row r="72" spans="1:10" ht="14.5" x14ac:dyDescent="0.35">
      <c r="A72" s="383" t="s">
        <v>894</v>
      </c>
      <c r="B72" s="378">
        <v>1.1268564099999998</v>
      </c>
      <c r="C72" s="440">
        <f t="shared" si="5"/>
        <v>3.2471250495400193E-2</v>
      </c>
      <c r="D72" s="378">
        <v>1.69337727</v>
      </c>
      <c r="E72" s="440">
        <f t="shared" si="6"/>
        <v>5.1860480128470082E-2</v>
      </c>
      <c r="F72" s="378">
        <v>1.27629937</v>
      </c>
      <c r="G72" s="440">
        <f t="shared" si="7"/>
        <v>3.586970268406936E-2</v>
      </c>
      <c r="H72" s="440">
        <f t="shared" si="8"/>
        <v>-24.629945576156221</v>
      </c>
      <c r="I72" s="441">
        <f t="shared" si="9"/>
        <v>13.261934588453927</v>
      </c>
      <c r="J72" s="85"/>
    </row>
    <row r="73" spans="1:10" ht="14.5" x14ac:dyDescent="0.35">
      <c r="A73" s="383" t="s">
        <v>838</v>
      </c>
      <c r="B73" s="378">
        <v>1.44150103</v>
      </c>
      <c r="C73" s="440">
        <f t="shared" si="5"/>
        <v>4.1537981786434884E-2</v>
      </c>
      <c r="D73" s="378">
        <v>2.1007479199999999</v>
      </c>
      <c r="E73" s="440">
        <f t="shared" si="6"/>
        <v>6.4336399035334196E-2</v>
      </c>
      <c r="F73" s="378">
        <v>1.27360322</v>
      </c>
      <c r="G73" s="440">
        <f t="shared" si="7"/>
        <v>3.5793928848271213E-2</v>
      </c>
      <c r="H73" s="440">
        <f t="shared" si="8"/>
        <v>-39.373819777481913</v>
      </c>
      <c r="I73" s="441">
        <f t="shared" si="9"/>
        <v>-11.647429069128023</v>
      </c>
      <c r="J73" s="85"/>
    </row>
    <row r="74" spans="1:10" ht="14.5" x14ac:dyDescent="0.35">
      <c r="A74" s="383" t="s">
        <v>814</v>
      </c>
      <c r="B74" s="378">
        <v>2.33999544</v>
      </c>
      <c r="C74" s="440">
        <f t="shared" si="5"/>
        <v>6.7428802299961371E-2</v>
      </c>
      <c r="D74" s="378">
        <v>1.02549515</v>
      </c>
      <c r="E74" s="440">
        <f t="shared" si="6"/>
        <v>3.1406274189813267E-2</v>
      </c>
      <c r="F74" s="378">
        <v>1.23310042</v>
      </c>
      <c r="G74" s="440">
        <f t="shared" si="7"/>
        <v>3.4655619586336589E-2</v>
      </c>
      <c r="H74" s="440">
        <f t="shared" si="8"/>
        <v>20.244393159733608</v>
      </c>
      <c r="I74" s="441">
        <f t="shared" si="9"/>
        <v>-47.303298163692155</v>
      </c>
      <c r="J74" s="85"/>
    </row>
    <row r="75" spans="1:10" ht="14.5" x14ac:dyDescent="0.35">
      <c r="A75" s="383" t="s">
        <v>898</v>
      </c>
      <c r="B75" s="378">
        <v>1.9854834800000001</v>
      </c>
      <c r="C75" s="440">
        <f t="shared" si="5"/>
        <v>5.7213262365485337E-2</v>
      </c>
      <c r="D75" s="378">
        <v>2.02296583</v>
      </c>
      <c r="E75" s="440">
        <f t="shared" si="6"/>
        <v>6.1954285725879014E-2</v>
      </c>
      <c r="F75" s="378">
        <v>1.2282399199999998</v>
      </c>
      <c r="G75" s="440">
        <f t="shared" si="7"/>
        <v>3.4519017865773237E-2</v>
      </c>
      <c r="H75" s="440">
        <f t="shared" si="8"/>
        <v>-39.285187036500766</v>
      </c>
      <c r="I75" s="441">
        <f t="shared" si="9"/>
        <v>-38.139000783829246</v>
      </c>
      <c r="J75" s="85"/>
    </row>
    <row r="76" spans="1:10" ht="14.5" x14ac:dyDescent="0.35">
      <c r="A76" s="383" t="s">
        <v>777</v>
      </c>
      <c r="B76" s="378">
        <v>12.90418852</v>
      </c>
      <c r="C76" s="440">
        <f t="shared" si="5"/>
        <v>0.37184430434467475</v>
      </c>
      <c r="D76" s="378">
        <v>7.2058378099999993</v>
      </c>
      <c r="E76" s="440">
        <f t="shared" si="6"/>
        <v>0.22068219242985546</v>
      </c>
      <c r="F76" s="378">
        <v>1.2170766599999998</v>
      </c>
      <c r="G76" s="440">
        <f t="shared" si="7"/>
        <v>3.4205280488323178E-2</v>
      </c>
      <c r="H76" s="440">
        <f t="shared" si="8"/>
        <v>-83.109852149170152</v>
      </c>
      <c r="I76" s="441">
        <f t="shared" si="9"/>
        <v>-90.56835958252104</v>
      </c>
      <c r="J76" s="85"/>
    </row>
    <row r="77" spans="1:10" ht="14.5" x14ac:dyDescent="0.35">
      <c r="A77" s="383" t="s">
        <v>889</v>
      </c>
      <c r="B77" s="378">
        <v>0.17032301999999999</v>
      </c>
      <c r="C77" s="440">
        <f t="shared" si="5"/>
        <v>4.9079912919455801E-3</v>
      </c>
      <c r="D77" s="378">
        <v>1.4383458</v>
      </c>
      <c r="E77" s="440">
        <f t="shared" si="6"/>
        <v>4.4050020689582303E-2</v>
      </c>
      <c r="F77" s="378">
        <v>1.20794552</v>
      </c>
      <c r="G77" s="440">
        <f t="shared" si="7"/>
        <v>3.3948654743090223E-2</v>
      </c>
      <c r="H77" s="440">
        <f t="shared" si="8"/>
        <v>-16.018420605114571</v>
      </c>
      <c r="I77" s="441">
        <f t="shared" si="9"/>
        <v>609.20860844294566</v>
      </c>
      <c r="J77" s="85"/>
    </row>
    <row r="78" spans="1:10" ht="14.5" x14ac:dyDescent="0.35">
      <c r="A78" s="383" t="s">
        <v>893</v>
      </c>
      <c r="B78" s="378">
        <v>6.6932520000000009E-2</v>
      </c>
      <c r="C78" s="440">
        <f t="shared" si="5"/>
        <v>1.9287130142946825E-3</v>
      </c>
      <c r="D78" s="378">
        <v>2.6664499999999999E-3</v>
      </c>
      <c r="E78" s="440">
        <f t="shared" si="6"/>
        <v>8.1661292901704684E-5</v>
      </c>
      <c r="F78" s="378">
        <v>1.16537</v>
      </c>
      <c r="G78" s="440">
        <f t="shared" si="7"/>
        <v>3.2752092807923197E-2</v>
      </c>
      <c r="H78" s="440">
        <f t="shared" si="8"/>
        <v>43604.926025239554</v>
      </c>
      <c r="I78" s="441" t="s">
        <v>305</v>
      </c>
      <c r="J78" s="85"/>
    </row>
    <row r="79" spans="1:10" ht="14.5" x14ac:dyDescent="0.35">
      <c r="A79" s="383" t="s">
        <v>879</v>
      </c>
      <c r="B79" s="378">
        <v>0.16397057999999998</v>
      </c>
      <c r="C79" s="440">
        <f t="shared" si="5"/>
        <v>4.7249407553674547E-3</v>
      </c>
      <c r="D79" s="378">
        <v>1.5242067800000001</v>
      </c>
      <c r="E79" s="440">
        <f t="shared" si="6"/>
        <v>4.6679553827877571E-2</v>
      </c>
      <c r="F79" s="378">
        <v>1.1556074299999999</v>
      </c>
      <c r="G79" s="440">
        <f t="shared" si="7"/>
        <v>3.2477721064456448E-2</v>
      </c>
      <c r="H79" s="440" t="s">
        <v>305</v>
      </c>
      <c r="I79" s="441" t="s">
        <v>305</v>
      </c>
      <c r="J79" s="85"/>
    </row>
    <row r="80" spans="1:10" ht="14.5" x14ac:dyDescent="0.35">
      <c r="A80" s="383" t="s">
        <v>792</v>
      </c>
      <c r="B80" s="378">
        <v>2.219484E-2</v>
      </c>
      <c r="C80" s="440">
        <f t="shared" si="5"/>
        <v>6.39561707196863E-4</v>
      </c>
      <c r="D80" s="378">
        <v>1.671827E-2</v>
      </c>
      <c r="E80" s="440">
        <f t="shared" si="6"/>
        <v>5.1200492913041024E-4</v>
      </c>
      <c r="F80" s="378">
        <v>1.0765555</v>
      </c>
      <c r="G80" s="440">
        <f t="shared" si="7"/>
        <v>3.0256009378034587E-2</v>
      </c>
      <c r="H80" s="440">
        <f t="shared" si="8"/>
        <v>6339.3953441354879</v>
      </c>
      <c r="I80" s="441" t="s">
        <v>305</v>
      </c>
      <c r="J80" s="85"/>
    </row>
    <row r="81" spans="1:10" ht="14.5" x14ac:dyDescent="0.35">
      <c r="A81" s="383" t="s">
        <v>864</v>
      </c>
      <c r="B81" s="378">
        <v>3.1851470099999997</v>
      </c>
      <c r="C81" s="440">
        <f t="shared" si="5"/>
        <v>9.1782507077707409E-2</v>
      </c>
      <c r="D81" s="378">
        <v>0.58701204000000007</v>
      </c>
      <c r="E81" s="440">
        <f t="shared" si="6"/>
        <v>1.7977521474344987E-2</v>
      </c>
      <c r="F81" s="378">
        <v>1.0623286000000001</v>
      </c>
      <c r="G81" s="440">
        <f t="shared" si="7"/>
        <v>2.9856170057330392E-2</v>
      </c>
      <c r="H81" s="440">
        <f t="shared" si="8"/>
        <v>80.972199479928889</v>
      </c>
      <c r="I81" s="441" t="s">
        <v>305</v>
      </c>
      <c r="J81" s="85"/>
    </row>
    <row r="82" spans="1:10" ht="14.5" x14ac:dyDescent="0.35">
      <c r="A82" s="383" t="s">
        <v>840</v>
      </c>
      <c r="B82" s="378">
        <v>0.11749428999999999</v>
      </c>
      <c r="C82" s="440">
        <f t="shared" si="5"/>
        <v>3.3856900386884207E-3</v>
      </c>
      <c r="D82" s="378">
        <v>5.7098999999999997E-2</v>
      </c>
      <c r="E82" s="440">
        <f t="shared" si="6"/>
        <v>1.7486838918391251E-3</v>
      </c>
      <c r="F82" s="378">
        <v>0.99926118999999991</v>
      </c>
      <c r="G82" s="440">
        <f t="shared" si="7"/>
        <v>2.8083694649970205E-2</v>
      </c>
      <c r="H82" s="440" t="s">
        <v>305</v>
      </c>
      <c r="I82" s="441">
        <f t="shared" si="9"/>
        <v>750.47638485240429</v>
      </c>
      <c r="J82" s="85"/>
    </row>
    <row r="83" spans="1:10" ht="14.5" x14ac:dyDescent="0.35">
      <c r="A83" s="383" t="s">
        <v>868</v>
      </c>
      <c r="B83" s="378">
        <v>0.13792399999999999</v>
      </c>
      <c r="C83" s="440">
        <f t="shared" si="5"/>
        <v>3.9743881417221355E-3</v>
      </c>
      <c r="D83" s="378">
        <v>2.3323400000000001E-2</v>
      </c>
      <c r="E83" s="440">
        <f t="shared" si="6"/>
        <v>7.1429016064940992E-4</v>
      </c>
      <c r="F83" s="378">
        <v>0.97784165000000001</v>
      </c>
      <c r="G83" s="440">
        <f t="shared" si="7"/>
        <v>2.7481710076844908E-2</v>
      </c>
      <c r="H83" s="440">
        <f t="shared" si="8"/>
        <v>4092.5347505080731</v>
      </c>
      <c r="I83" s="441">
        <f t="shared" si="9"/>
        <v>608.97135378904329</v>
      </c>
      <c r="J83" s="85"/>
    </row>
    <row r="84" spans="1:10" ht="14.5" x14ac:dyDescent="0.35">
      <c r="A84" s="383" t="s">
        <v>830</v>
      </c>
      <c r="B84" s="378">
        <v>1.4393739999999999</v>
      </c>
      <c r="C84" s="440">
        <f t="shared" si="5"/>
        <v>4.1476689750175155E-2</v>
      </c>
      <c r="D84" s="378">
        <v>2.3390000000000001E-2</v>
      </c>
      <c r="E84" s="440">
        <f t="shared" si="6"/>
        <v>7.1632981716172157E-4</v>
      </c>
      <c r="F84" s="378">
        <v>0.94007300000000005</v>
      </c>
      <c r="G84" s="440">
        <f t="shared" si="7"/>
        <v>2.642024262013162E-2</v>
      </c>
      <c r="H84" s="440" t="s">
        <v>305</v>
      </c>
      <c r="I84" s="441">
        <f t="shared" si="9"/>
        <v>-34.688760530619554</v>
      </c>
      <c r="J84" s="85"/>
    </row>
    <row r="85" spans="1:10" ht="14.5" x14ac:dyDescent="0.35">
      <c r="A85" s="383" t="s">
        <v>849</v>
      </c>
      <c r="B85" s="378">
        <v>3.7597459900000003</v>
      </c>
      <c r="C85" s="440">
        <f t="shared" si="5"/>
        <v>0.10834002696081434</v>
      </c>
      <c r="D85" s="378">
        <v>6.8202867099999995</v>
      </c>
      <c r="E85" s="440">
        <f t="shared" si="6"/>
        <v>0.20887450756583237</v>
      </c>
      <c r="F85" s="378">
        <v>0.88312880000000005</v>
      </c>
      <c r="G85" s="440">
        <f t="shared" si="7"/>
        <v>2.4819856714133576E-2</v>
      </c>
      <c r="H85" s="440" t="s">
        <v>305</v>
      </c>
      <c r="I85" s="441">
        <f t="shared" si="9"/>
        <v>-76.510945091798604</v>
      </c>
      <c r="J85" s="85"/>
    </row>
    <row r="86" spans="1:10" ht="14.5" x14ac:dyDescent="0.35">
      <c r="A86" s="383" t="s">
        <v>816</v>
      </c>
      <c r="B86" s="378">
        <v>0.22773599999999999</v>
      </c>
      <c r="C86" s="440">
        <f t="shared" si="5"/>
        <v>6.5623913013198023E-3</v>
      </c>
      <c r="D86" s="378">
        <v>1.8717814699999999</v>
      </c>
      <c r="E86" s="440">
        <f t="shared" si="6"/>
        <v>5.7324193166814807E-2</v>
      </c>
      <c r="F86" s="378">
        <v>0.85965942000000006</v>
      </c>
      <c r="G86" s="440">
        <f t="shared" si="7"/>
        <v>2.416026249778648E-2</v>
      </c>
      <c r="H86" s="440">
        <f t="shared" si="8"/>
        <v>-54.072661056955539</v>
      </c>
      <c r="I86" s="441">
        <f t="shared" si="9"/>
        <v>277.48068816524398</v>
      </c>
      <c r="J86" s="85"/>
    </row>
    <row r="87" spans="1:10" ht="14.5" x14ac:dyDescent="0.35">
      <c r="A87" s="383" t="s">
        <v>766</v>
      </c>
      <c r="B87" s="378">
        <v>0</v>
      </c>
      <c r="C87" s="440">
        <f t="shared" si="5"/>
        <v>0</v>
      </c>
      <c r="D87" s="378">
        <v>0</v>
      </c>
      <c r="E87" s="440">
        <f t="shared" si="6"/>
        <v>0</v>
      </c>
      <c r="F87" s="378">
        <v>0.77066579000000002</v>
      </c>
      <c r="G87" s="440">
        <f t="shared" si="7"/>
        <v>2.1659144716245873E-2</v>
      </c>
      <c r="H87" s="440" t="s">
        <v>305</v>
      </c>
      <c r="I87" s="441" t="s">
        <v>305</v>
      </c>
      <c r="J87" s="85"/>
    </row>
    <row r="88" spans="1:10" ht="14.5" x14ac:dyDescent="0.35">
      <c r="A88" s="383" t="s">
        <v>802</v>
      </c>
      <c r="B88" s="378">
        <v>3.7100889999999997E-2</v>
      </c>
      <c r="C88" s="440">
        <f t="shared" si="5"/>
        <v>1.0690912188113554E-3</v>
      </c>
      <c r="D88" s="378">
        <v>0.18507354999999998</v>
      </c>
      <c r="E88" s="440">
        <f t="shared" si="6"/>
        <v>5.6679650377499235E-3</v>
      </c>
      <c r="F88" s="378">
        <v>0.73753615000000006</v>
      </c>
      <c r="G88" s="440">
        <f t="shared" si="7"/>
        <v>2.0728054123581668E-2</v>
      </c>
      <c r="H88" s="440">
        <f t="shared" si="8"/>
        <v>298.50975463538691</v>
      </c>
      <c r="I88" s="441">
        <f t="shared" si="9"/>
        <v>1887.9203706433998</v>
      </c>
      <c r="J88" s="85"/>
    </row>
    <row r="89" spans="1:10" ht="14.5" x14ac:dyDescent="0.35">
      <c r="A89" s="383" t="s">
        <v>724</v>
      </c>
      <c r="B89" s="378">
        <v>0.17931495</v>
      </c>
      <c r="C89" s="440">
        <f t="shared" si="5"/>
        <v>5.1671008012637229E-3</v>
      </c>
      <c r="D89" s="378">
        <v>8.8281799999999997E-3</v>
      </c>
      <c r="E89" s="440">
        <f t="shared" si="6"/>
        <v>2.7036718962252101E-4</v>
      </c>
      <c r="F89" s="378">
        <v>0.70950800000000003</v>
      </c>
      <c r="G89" s="440">
        <f t="shared" si="7"/>
        <v>1.9940338144935919E-2</v>
      </c>
      <c r="H89" s="440">
        <f t="shared" si="8"/>
        <v>7936.8547084450029</v>
      </c>
      <c r="I89" s="441">
        <f t="shared" si="9"/>
        <v>295.67699179572037</v>
      </c>
      <c r="J89" s="85"/>
    </row>
    <row r="90" spans="1:10" ht="14.5" x14ac:dyDescent="0.35">
      <c r="A90" s="383" t="s">
        <v>846</v>
      </c>
      <c r="B90" s="378">
        <v>1.1215273000000001</v>
      </c>
      <c r="C90" s="440">
        <f t="shared" si="5"/>
        <v>3.231768801468668E-2</v>
      </c>
      <c r="D90" s="378">
        <v>0.54739644999999992</v>
      </c>
      <c r="E90" s="440">
        <f t="shared" si="6"/>
        <v>1.6764275286168251E-2</v>
      </c>
      <c r="F90" s="378">
        <v>0.70922359000000001</v>
      </c>
      <c r="G90" s="440">
        <f t="shared" si="7"/>
        <v>1.9932344955892526E-2</v>
      </c>
      <c r="H90" s="440">
        <f t="shared" si="8"/>
        <v>29.563059826200934</v>
      </c>
      <c r="I90" s="441">
        <f t="shared" si="9"/>
        <v>-36.762699401075658</v>
      </c>
      <c r="J90" s="85"/>
    </row>
    <row r="91" spans="1:10" ht="14.5" x14ac:dyDescent="0.35">
      <c r="A91" s="383" t="s">
        <v>890</v>
      </c>
      <c r="B91" s="378">
        <v>213.52778268</v>
      </c>
      <c r="C91" s="440">
        <f t="shared" si="5"/>
        <v>6.1529703852238429</v>
      </c>
      <c r="D91" s="378">
        <v>3.75626288</v>
      </c>
      <c r="E91" s="440">
        <f t="shared" si="6"/>
        <v>0.11503732800520572</v>
      </c>
      <c r="F91" s="378">
        <v>0.69742311999999995</v>
      </c>
      <c r="G91" s="440">
        <f t="shared" si="7"/>
        <v>1.9600699136438519E-2</v>
      </c>
      <c r="H91" s="440">
        <f t="shared" si="8"/>
        <v>-81.433058806576383</v>
      </c>
      <c r="I91" s="441">
        <f t="shared" si="9"/>
        <v>-99.673380619961208</v>
      </c>
      <c r="J91" s="85"/>
    </row>
    <row r="92" spans="1:10" ht="14.5" x14ac:dyDescent="0.35">
      <c r="A92" s="383" t="s">
        <v>855</v>
      </c>
      <c r="B92" s="378">
        <v>0.16724448</v>
      </c>
      <c r="C92" s="440">
        <f t="shared" si="5"/>
        <v>4.8192807494017356E-3</v>
      </c>
      <c r="D92" s="378">
        <v>0.52106090999999999</v>
      </c>
      <c r="E92" s="440">
        <f t="shared" si="6"/>
        <v>1.595773691280121E-2</v>
      </c>
      <c r="F92" s="378">
        <v>0.62091885999999996</v>
      </c>
      <c r="G92" s="440">
        <f t="shared" si="7"/>
        <v>1.7450588335815982E-2</v>
      </c>
      <c r="H92" s="440">
        <f t="shared" si="8"/>
        <v>19.164352589796074</v>
      </c>
      <c r="I92" s="441" t="s">
        <v>305</v>
      </c>
      <c r="J92" s="85"/>
    </row>
    <row r="93" spans="1:10" ht="14.5" x14ac:dyDescent="0.35">
      <c r="A93" s="383" t="s">
        <v>878</v>
      </c>
      <c r="B93" s="378">
        <v>5.3007327599999998</v>
      </c>
      <c r="C93" s="440">
        <f t="shared" si="5"/>
        <v>0.15274476830560343</v>
      </c>
      <c r="D93" s="378">
        <v>6.4939474500000003</v>
      </c>
      <c r="E93" s="440">
        <f t="shared" si="6"/>
        <v>0.19888021331835518</v>
      </c>
      <c r="F93" s="378">
        <v>0.60445131000000007</v>
      </c>
      <c r="G93" s="440">
        <f t="shared" si="7"/>
        <v>1.6987776760162662E-2</v>
      </c>
      <c r="H93" s="440" t="s">
        <v>305</v>
      </c>
      <c r="I93" s="441" t="s">
        <v>305</v>
      </c>
      <c r="J93" s="85"/>
    </row>
    <row r="94" spans="1:10" ht="14.5" x14ac:dyDescent="0.35">
      <c r="A94" s="383" t="s">
        <v>906</v>
      </c>
      <c r="B94" s="378">
        <v>1.2816238</v>
      </c>
      <c r="C94" s="440">
        <f t="shared" si="5"/>
        <v>3.6930994118999326E-2</v>
      </c>
      <c r="D94" s="378">
        <v>1.6937898200000001</v>
      </c>
      <c r="E94" s="440">
        <f t="shared" si="6"/>
        <v>5.1873114667421352E-2</v>
      </c>
      <c r="F94" s="378">
        <v>0.56434081000000003</v>
      </c>
      <c r="G94" s="440">
        <f t="shared" si="7"/>
        <v>1.5860492877299529E-2</v>
      </c>
      <c r="H94" s="440">
        <f t="shared" si="8"/>
        <v>-66.68176869784233</v>
      </c>
      <c r="I94" s="441">
        <f t="shared" si="9"/>
        <v>-55.966734544099438</v>
      </c>
      <c r="J94" s="85"/>
    </row>
    <row r="95" spans="1:10" ht="14.5" x14ac:dyDescent="0.35">
      <c r="A95" s="383" t="s">
        <v>810</v>
      </c>
      <c r="B95" s="378">
        <v>0.39192867999999997</v>
      </c>
      <c r="C95" s="440">
        <f t="shared" si="5"/>
        <v>1.1293732042232024E-2</v>
      </c>
      <c r="D95" s="378">
        <v>0.43776465000000003</v>
      </c>
      <c r="E95" s="440">
        <f t="shared" si="6"/>
        <v>1.3406749538023304E-2</v>
      </c>
      <c r="F95" s="378">
        <v>0.54270200000000002</v>
      </c>
      <c r="G95" s="440">
        <f t="shared" si="7"/>
        <v>1.5252345839557854E-2</v>
      </c>
      <c r="H95" s="440">
        <f t="shared" si="8"/>
        <v>23.971179491080431</v>
      </c>
      <c r="I95" s="441">
        <f t="shared" si="9"/>
        <v>38.469580741067503</v>
      </c>
      <c r="J95" s="85"/>
    </row>
    <row r="96" spans="1:10" ht="14.5" x14ac:dyDescent="0.35">
      <c r="A96" s="383" t="s">
        <v>917</v>
      </c>
      <c r="B96" s="378">
        <v>1.06848812</v>
      </c>
      <c r="C96" s="440">
        <f t="shared" si="5"/>
        <v>3.078932247976407E-2</v>
      </c>
      <c r="D96" s="378">
        <v>0.23363471</v>
      </c>
      <c r="E96" s="440">
        <f t="shared" si="6"/>
        <v>7.1551735398431736E-3</v>
      </c>
      <c r="F96" s="378">
        <v>0.52913093</v>
      </c>
      <c r="G96" s="440">
        <f t="shared" si="7"/>
        <v>1.487093826587497E-2</v>
      </c>
      <c r="H96" s="440" t="s">
        <v>305</v>
      </c>
      <c r="I96" s="441">
        <f t="shared" si="9"/>
        <v>-50.478538778699765</v>
      </c>
      <c r="J96" s="85"/>
    </row>
    <row r="97" spans="1:10" ht="14.5" x14ac:dyDescent="0.35">
      <c r="A97" s="383" t="s">
        <v>825</v>
      </c>
      <c r="B97" s="378">
        <v>9.639149000000001E-2</v>
      </c>
      <c r="C97" s="440">
        <f t="shared" si="5"/>
        <v>2.7775963198495399E-3</v>
      </c>
      <c r="D97" s="378">
        <v>0.33934738000000003</v>
      </c>
      <c r="E97" s="440">
        <f t="shared" si="6"/>
        <v>1.0392674077371067E-2</v>
      </c>
      <c r="F97" s="378">
        <v>0.48501046999999997</v>
      </c>
      <c r="G97" s="440">
        <f t="shared" si="7"/>
        <v>1.36309566285853E-2</v>
      </c>
      <c r="H97" s="440" t="s">
        <v>305</v>
      </c>
      <c r="I97" s="441">
        <f t="shared" si="9"/>
        <v>403.16731279908618</v>
      </c>
      <c r="J97" s="85"/>
    </row>
    <row r="98" spans="1:10" ht="14.5" x14ac:dyDescent="0.35">
      <c r="A98" s="383" t="s">
        <v>791</v>
      </c>
      <c r="B98" s="378">
        <v>0.11195044999999999</v>
      </c>
      <c r="C98" s="440">
        <f t="shared" si="5"/>
        <v>3.2259399447554953E-3</v>
      </c>
      <c r="D98" s="378">
        <v>0</v>
      </c>
      <c r="E98" s="440">
        <f t="shared" si="6"/>
        <v>0</v>
      </c>
      <c r="F98" s="378">
        <v>0.46209266999999998</v>
      </c>
      <c r="G98" s="440">
        <f t="shared" si="7"/>
        <v>1.2986864269460366E-2</v>
      </c>
      <c r="H98" s="440" t="s">
        <v>305</v>
      </c>
      <c r="I98" s="441">
        <f t="shared" si="9"/>
        <v>312.76535288603122</v>
      </c>
      <c r="J98" s="85"/>
    </row>
    <row r="99" spans="1:10" ht="14.5" x14ac:dyDescent="0.35">
      <c r="A99" s="383" t="s">
        <v>867</v>
      </c>
      <c r="B99" s="378">
        <v>0.54711942000000002</v>
      </c>
      <c r="C99" s="440">
        <f t="shared" si="5"/>
        <v>1.5765674827831942E-2</v>
      </c>
      <c r="D99" s="378">
        <v>0.48370464000000002</v>
      </c>
      <c r="E99" s="440">
        <f t="shared" si="6"/>
        <v>1.4813683468639436E-2</v>
      </c>
      <c r="F99" s="378">
        <v>0.46167692999999999</v>
      </c>
      <c r="G99" s="440">
        <f t="shared" si="7"/>
        <v>1.2975180121881516E-2</v>
      </c>
      <c r="H99" s="440">
        <f t="shared" si="8"/>
        <v>-4.5539587960123811</v>
      </c>
      <c r="I99" s="441">
        <f t="shared" si="9"/>
        <v>-15.616789840872404</v>
      </c>
      <c r="J99" s="85"/>
    </row>
    <row r="100" spans="1:10" ht="14.5" x14ac:dyDescent="0.35">
      <c r="A100" s="383" t="s">
        <v>765</v>
      </c>
      <c r="B100" s="378">
        <v>11.829276109999999</v>
      </c>
      <c r="C100" s="440">
        <f t="shared" si="5"/>
        <v>0.34086986091427857</v>
      </c>
      <c r="D100" s="378">
        <v>0.25436921000000001</v>
      </c>
      <c r="E100" s="440">
        <f t="shared" si="6"/>
        <v>7.7901774130342697E-3</v>
      </c>
      <c r="F100" s="378">
        <v>0.44859009000000005</v>
      </c>
      <c r="G100" s="440">
        <f t="shared" si="7"/>
        <v>1.2607381570140489E-2</v>
      </c>
      <c r="H100" s="440">
        <f t="shared" si="8"/>
        <v>76.353926640728261</v>
      </c>
      <c r="I100" s="441">
        <f t="shared" si="9"/>
        <v>-96.207797621523255</v>
      </c>
      <c r="J100" s="85"/>
    </row>
    <row r="101" spans="1:10" ht="14.5" x14ac:dyDescent="0.35">
      <c r="A101" s="383" t="s">
        <v>823</v>
      </c>
      <c r="B101" s="378">
        <v>0.85132353999999999</v>
      </c>
      <c r="C101" s="440">
        <f t="shared" si="5"/>
        <v>2.4531554929852026E-2</v>
      </c>
      <c r="D101" s="378">
        <v>8.0185939999999997E-2</v>
      </c>
      <c r="E101" s="440">
        <f t="shared" si="6"/>
        <v>2.4557323531056337E-3</v>
      </c>
      <c r="F101" s="378">
        <v>0.40987809000000003</v>
      </c>
      <c r="G101" s="440">
        <f t="shared" si="7"/>
        <v>1.1519401772496544E-2</v>
      </c>
      <c r="H101" s="440">
        <f t="shared" si="8"/>
        <v>411.15954991610755</v>
      </c>
      <c r="I101" s="441">
        <f t="shared" si="9"/>
        <v>-51.854016629212431</v>
      </c>
      <c r="J101" s="85"/>
    </row>
    <row r="102" spans="1:10" ht="14.5" x14ac:dyDescent="0.35">
      <c r="A102" s="383" t="s">
        <v>857</v>
      </c>
      <c r="B102" s="378">
        <v>0.82974031000000004</v>
      </c>
      <c r="C102" s="440">
        <f t="shared" si="5"/>
        <v>2.3909617244082606E-2</v>
      </c>
      <c r="D102" s="378">
        <v>0.41349692999999998</v>
      </c>
      <c r="E102" s="440">
        <f t="shared" si="6"/>
        <v>1.2663539130561487E-2</v>
      </c>
      <c r="F102" s="378">
        <v>0.40912936999999999</v>
      </c>
      <c r="G102" s="440">
        <f t="shared" si="7"/>
        <v>1.1498359402324711E-2</v>
      </c>
      <c r="H102" s="440" t="s">
        <v>305</v>
      </c>
      <c r="I102" s="441" t="s">
        <v>305</v>
      </c>
      <c r="J102" s="85"/>
    </row>
    <row r="103" spans="1:10" ht="14.5" x14ac:dyDescent="0.35">
      <c r="A103" s="383" t="s">
        <v>863</v>
      </c>
      <c r="B103" s="378">
        <v>0.68282052000000004</v>
      </c>
      <c r="C103" s="440">
        <f t="shared" si="5"/>
        <v>1.9676008364117509E-2</v>
      </c>
      <c r="D103" s="378">
        <v>0.59682223000000001</v>
      </c>
      <c r="E103" s="440">
        <f t="shared" si="6"/>
        <v>1.827796318486323E-2</v>
      </c>
      <c r="F103" s="378">
        <v>0.40519808000000002</v>
      </c>
      <c r="G103" s="440">
        <f t="shared" si="7"/>
        <v>1.1387872625648755E-2</v>
      </c>
      <c r="H103" s="440">
        <f t="shared" si="8"/>
        <v>-32.107408264601666</v>
      </c>
      <c r="I103" s="441">
        <f t="shared" si="9"/>
        <v>-40.658186429429513</v>
      </c>
      <c r="J103" s="85"/>
    </row>
    <row r="104" spans="1:10" ht="14.5" x14ac:dyDescent="0.35">
      <c r="A104" s="383" t="s">
        <v>943</v>
      </c>
      <c r="B104" s="378">
        <v>0.22230398999999998</v>
      </c>
      <c r="C104" s="440">
        <f t="shared" si="5"/>
        <v>6.4058636764704928E-3</v>
      </c>
      <c r="D104" s="378">
        <v>1.0491185600000001</v>
      </c>
      <c r="E104" s="440">
        <f t="shared" si="6"/>
        <v>3.2129752298664757E-2</v>
      </c>
      <c r="F104" s="378">
        <v>0.37164018999999998</v>
      </c>
      <c r="G104" s="440">
        <f t="shared" si="7"/>
        <v>1.0444746298629801E-2</v>
      </c>
      <c r="H104" s="440">
        <f t="shared" si="8"/>
        <v>-64.575958888764688</v>
      </c>
      <c r="I104" s="441" t="s">
        <v>305</v>
      </c>
      <c r="J104" s="85"/>
    </row>
    <row r="105" spans="1:10" ht="14.5" x14ac:dyDescent="0.35">
      <c r="A105" s="383" t="s">
        <v>866</v>
      </c>
      <c r="B105" s="378">
        <v>0.16969573999999998</v>
      </c>
      <c r="C105" s="440">
        <f t="shared" si="5"/>
        <v>4.8899157271886165E-3</v>
      </c>
      <c r="D105" s="378">
        <v>0.96620196999999997</v>
      </c>
      <c r="E105" s="440">
        <f t="shared" si="6"/>
        <v>2.9590392497280682E-2</v>
      </c>
      <c r="F105" s="378">
        <v>0.35278886999999998</v>
      </c>
      <c r="G105" s="440">
        <f t="shared" si="7"/>
        <v>9.9149401579261102E-3</v>
      </c>
      <c r="H105" s="440" t="s">
        <v>305</v>
      </c>
      <c r="I105" s="441" t="s">
        <v>305</v>
      </c>
      <c r="J105" s="85"/>
    </row>
    <row r="106" spans="1:10" ht="14.5" x14ac:dyDescent="0.35">
      <c r="A106" s="383" t="s">
        <v>848</v>
      </c>
      <c r="B106" s="378">
        <v>0.15485605999999999</v>
      </c>
      <c r="C106" s="440">
        <f t="shared" si="5"/>
        <v>4.4622987191338098E-3</v>
      </c>
      <c r="D106" s="378">
        <v>0.84133862000000004</v>
      </c>
      <c r="E106" s="440">
        <f t="shared" si="6"/>
        <v>2.5766393323458536E-2</v>
      </c>
      <c r="F106" s="378">
        <v>0.33984996000000001</v>
      </c>
      <c r="G106" s="440">
        <f t="shared" si="7"/>
        <v>9.5512990987317217E-3</v>
      </c>
      <c r="H106" s="440" t="s">
        <v>305</v>
      </c>
      <c r="I106" s="441" t="s">
        <v>305</v>
      </c>
      <c r="J106" s="85"/>
    </row>
    <row r="107" spans="1:10" ht="14.5" x14ac:dyDescent="0.35">
      <c r="A107" s="383" t="s">
        <v>788</v>
      </c>
      <c r="B107" s="378">
        <v>0.56025029000000004</v>
      </c>
      <c r="C107" s="440">
        <f t="shared" si="5"/>
        <v>1.6144051136657782E-2</v>
      </c>
      <c r="D107" s="378">
        <v>0.35554919000000001</v>
      </c>
      <c r="E107" s="440">
        <f t="shared" si="6"/>
        <v>1.0888862174634382E-2</v>
      </c>
      <c r="F107" s="378">
        <v>0.33743761999999999</v>
      </c>
      <c r="G107" s="440">
        <f t="shared" si="7"/>
        <v>9.4835015893018713E-3</v>
      </c>
      <c r="H107" s="440">
        <f t="shared" si="8"/>
        <v>-5.0939702604863246</v>
      </c>
      <c r="I107" s="441">
        <f t="shared" si="9"/>
        <v>-39.770201636129457</v>
      </c>
      <c r="J107" s="85"/>
    </row>
    <row r="108" spans="1:10" ht="14.5" x14ac:dyDescent="0.35">
      <c r="A108" s="383" t="s">
        <v>824</v>
      </c>
      <c r="B108" s="378">
        <v>0.13188982000000002</v>
      </c>
      <c r="C108" s="440">
        <f t="shared" si="5"/>
        <v>3.8005085164428752E-3</v>
      </c>
      <c r="D108" s="378">
        <v>1.0491219999999999E-2</v>
      </c>
      <c r="E108" s="440">
        <f t="shared" si="6"/>
        <v>3.2129857650292415E-4</v>
      </c>
      <c r="F108" s="378">
        <v>0.31290570000000001</v>
      </c>
      <c r="G108" s="440">
        <f t="shared" si="7"/>
        <v>8.7940452616149158E-3</v>
      </c>
      <c r="H108" s="440" t="s">
        <v>305</v>
      </c>
      <c r="I108" s="441">
        <f t="shared" si="9"/>
        <v>137.24780274929481</v>
      </c>
      <c r="J108" s="85"/>
    </row>
    <row r="109" spans="1:10" ht="14.5" x14ac:dyDescent="0.35">
      <c r="A109" s="383" t="s">
        <v>772</v>
      </c>
      <c r="B109" s="378">
        <v>7.4320000000000002E-3</v>
      </c>
      <c r="C109" s="440">
        <f t="shared" si="5"/>
        <v>2.1415890395637391E-4</v>
      </c>
      <c r="D109" s="378">
        <v>1.218208E-2</v>
      </c>
      <c r="E109" s="440">
        <f t="shared" si="6"/>
        <v>3.7308196404657823E-4</v>
      </c>
      <c r="F109" s="378">
        <v>0.30770399999999998</v>
      </c>
      <c r="G109" s="440">
        <f t="shared" si="7"/>
        <v>8.6478542998096736E-3</v>
      </c>
      <c r="H109" s="440">
        <f t="shared" si="8"/>
        <v>2425.87407076624</v>
      </c>
      <c r="I109" s="441" t="s">
        <v>305</v>
      </c>
      <c r="J109" s="85"/>
    </row>
    <row r="110" spans="1:10" ht="14.5" x14ac:dyDescent="0.35">
      <c r="A110" s="383" t="s">
        <v>940</v>
      </c>
      <c r="B110" s="378">
        <v>133.75641243000001</v>
      </c>
      <c r="C110" s="440">
        <f t="shared" si="5"/>
        <v>3.8542958400357255</v>
      </c>
      <c r="D110" s="378">
        <v>242.8543737</v>
      </c>
      <c r="E110" s="440">
        <f t="shared" si="6"/>
        <v>7.4375301030117749</v>
      </c>
      <c r="F110" s="378">
        <v>0.28699069999999999</v>
      </c>
      <c r="G110" s="440">
        <f t="shared" si="7"/>
        <v>8.0657182194589228E-3</v>
      </c>
      <c r="H110" s="440" t="s">
        <v>305</v>
      </c>
      <c r="I110" s="441" t="s">
        <v>305</v>
      </c>
      <c r="J110" s="85"/>
    </row>
    <row r="111" spans="1:10" ht="14.5" x14ac:dyDescent="0.35">
      <c r="A111" s="383" t="s">
        <v>697</v>
      </c>
      <c r="B111" s="378">
        <v>1.7490278600000002</v>
      </c>
      <c r="C111" s="440">
        <f t="shared" si="5"/>
        <v>5.0399608380888361E-2</v>
      </c>
      <c r="D111" s="378">
        <v>1.39100264</v>
      </c>
      <c r="E111" s="440">
        <f t="shared" si="6"/>
        <v>4.2600114013795293E-2</v>
      </c>
      <c r="F111" s="378">
        <v>0.27099662000000002</v>
      </c>
      <c r="G111" s="440">
        <f t="shared" si="7"/>
        <v>7.6162132617739403E-3</v>
      </c>
      <c r="H111" s="440">
        <f t="shared" si="8"/>
        <v>-80.51789319393383</v>
      </c>
      <c r="I111" s="441">
        <f t="shared" si="9"/>
        <v>-84.505871736085439</v>
      </c>
      <c r="J111" s="85"/>
    </row>
    <row r="112" spans="1:10" ht="14.5" x14ac:dyDescent="0.35">
      <c r="A112" s="383" t="s">
        <v>817</v>
      </c>
      <c r="B112" s="378">
        <v>9.640014999999999E-2</v>
      </c>
      <c r="C112" s="440">
        <f t="shared" si="5"/>
        <v>2.777845864535796E-3</v>
      </c>
      <c r="D112" s="378">
        <v>1.2625793200000002</v>
      </c>
      <c r="E112" s="440">
        <f t="shared" si="6"/>
        <v>3.866708907429546E-2</v>
      </c>
      <c r="F112" s="378">
        <v>0.25414175999999999</v>
      </c>
      <c r="G112" s="440">
        <f t="shared" si="7"/>
        <v>7.1425165482970586E-3</v>
      </c>
      <c r="H112" s="440">
        <f t="shared" si="8"/>
        <v>-79.871224249103022</v>
      </c>
      <c r="I112" s="441">
        <f t="shared" si="9"/>
        <v>163.63212090437619</v>
      </c>
      <c r="J112" s="85"/>
    </row>
    <row r="113" spans="1:10" ht="14.5" x14ac:dyDescent="0.35">
      <c r="A113" s="383" t="s">
        <v>903</v>
      </c>
      <c r="B113" s="378">
        <v>0.16659966000000001</v>
      </c>
      <c r="C113" s="440">
        <f t="shared" si="5"/>
        <v>4.8006997557998587E-3</v>
      </c>
      <c r="D113" s="378">
        <v>1.6941999999999999E-2</v>
      </c>
      <c r="E113" s="440">
        <f t="shared" si="6"/>
        <v>5.1885676624001213E-4</v>
      </c>
      <c r="F113" s="378">
        <v>0.24596067000000002</v>
      </c>
      <c r="G113" s="440">
        <f t="shared" si="7"/>
        <v>6.9125914438667307E-3</v>
      </c>
      <c r="H113" s="440" t="s">
        <v>305</v>
      </c>
      <c r="I113" s="441" t="s">
        <v>305</v>
      </c>
      <c r="J113" s="85"/>
    </row>
    <row r="114" spans="1:10" ht="14.5" x14ac:dyDescent="0.35">
      <c r="A114" s="383" t="s">
        <v>769</v>
      </c>
      <c r="B114" s="378">
        <v>0.17622729999999998</v>
      </c>
      <c r="C114" s="440">
        <f t="shared" si="5"/>
        <v>5.0781277469309858E-3</v>
      </c>
      <c r="D114" s="378">
        <v>6.2455699999999998E-3</v>
      </c>
      <c r="E114" s="440">
        <f t="shared" si="6"/>
        <v>1.912735363903691E-4</v>
      </c>
      <c r="F114" s="378">
        <v>0.24393977</v>
      </c>
      <c r="G114" s="440">
        <f t="shared" si="7"/>
        <v>6.8557951436740601E-3</v>
      </c>
      <c r="H114" s="440" t="s">
        <v>305</v>
      </c>
      <c r="I114" s="441">
        <f t="shared" si="9"/>
        <v>38.423371407267794</v>
      </c>
      <c r="J114" s="85"/>
    </row>
    <row r="115" spans="1:10" ht="14.5" x14ac:dyDescent="0.35">
      <c r="A115" s="383" t="s">
        <v>826</v>
      </c>
      <c r="B115" s="378">
        <v>0.65775656000000005</v>
      </c>
      <c r="C115" s="440">
        <f t="shared" si="5"/>
        <v>1.8953770715785107E-2</v>
      </c>
      <c r="D115" s="378">
        <v>2.2432839999999999E-2</v>
      </c>
      <c r="E115" s="440">
        <f t="shared" si="6"/>
        <v>6.8701633927396974E-4</v>
      </c>
      <c r="F115" s="378">
        <v>0.23821435999999999</v>
      </c>
      <c r="G115" s="440">
        <f t="shared" si="7"/>
        <v>6.6948855959051874E-3</v>
      </c>
      <c r="H115" s="440">
        <f t="shared" si="8"/>
        <v>961.90014282632069</v>
      </c>
      <c r="I115" s="441" t="s">
        <v>305</v>
      </c>
      <c r="J115" s="85"/>
    </row>
    <row r="116" spans="1:10" ht="14.5" x14ac:dyDescent="0.35">
      <c r="A116" s="383" t="s">
        <v>834</v>
      </c>
      <c r="B116" s="378">
        <v>2.3746650000000001E-2</v>
      </c>
      <c r="C116" s="440">
        <f t="shared" si="5"/>
        <v>6.8427832839553643E-4</v>
      </c>
      <c r="D116" s="378">
        <v>0.34530228000000002</v>
      </c>
      <c r="E116" s="440">
        <f t="shared" si="6"/>
        <v>1.0575045707478649E-2</v>
      </c>
      <c r="F116" s="378">
        <v>0.21398457999999998</v>
      </c>
      <c r="G116" s="440">
        <f t="shared" si="7"/>
        <v>6.0139207493109187E-3</v>
      </c>
      <c r="H116" s="440">
        <f t="shared" si="8"/>
        <v>-38.029780747465679</v>
      </c>
      <c r="I116" s="441">
        <f t="shared" si="9"/>
        <v>801.11480987844584</v>
      </c>
      <c r="J116" s="85"/>
    </row>
    <row r="117" spans="1:10" ht="14.5" x14ac:dyDescent="0.35">
      <c r="A117" s="383" t="s">
        <v>888</v>
      </c>
      <c r="B117" s="378">
        <v>1.743946E-2</v>
      </c>
      <c r="C117" s="440">
        <f t="shared" si="5"/>
        <v>5.0253170602677943E-4</v>
      </c>
      <c r="D117" s="378">
        <v>0.2388721</v>
      </c>
      <c r="E117" s="440">
        <f t="shared" si="6"/>
        <v>7.3155710867052791E-3</v>
      </c>
      <c r="F117" s="378">
        <v>0.21103673000000001</v>
      </c>
      <c r="G117" s="440">
        <f t="shared" si="7"/>
        <v>5.9310730213070787E-3</v>
      </c>
      <c r="H117" s="440" t="s">
        <v>305</v>
      </c>
      <c r="I117" s="441">
        <f t="shared" si="9"/>
        <v>1110.1104621358688</v>
      </c>
      <c r="J117" s="85"/>
    </row>
    <row r="118" spans="1:10" ht="14.5" x14ac:dyDescent="0.35">
      <c r="A118" s="383" t="s">
        <v>884</v>
      </c>
      <c r="B118" s="378">
        <v>6.8502900000000002E-3</v>
      </c>
      <c r="C118" s="440">
        <f t="shared" si="5"/>
        <v>1.9739647445954101E-4</v>
      </c>
      <c r="D118" s="378">
        <v>1.4309699999999999E-3</v>
      </c>
      <c r="E118" s="440">
        <f t="shared" si="6"/>
        <v>4.3824133324664757E-5</v>
      </c>
      <c r="F118" s="378">
        <v>0.20477220000000002</v>
      </c>
      <c r="G118" s="440">
        <f t="shared" si="7"/>
        <v>5.755011797869013E-3</v>
      </c>
      <c r="H118" s="440">
        <f t="shared" si="8"/>
        <v>14210.027463888133</v>
      </c>
      <c r="I118" s="441">
        <f t="shared" si="9"/>
        <v>2889.2486303499559</v>
      </c>
      <c r="J118" s="85"/>
    </row>
    <row r="119" spans="1:10" ht="14.5" x14ac:dyDescent="0.35">
      <c r="A119" s="383" t="s">
        <v>871</v>
      </c>
      <c r="B119" s="378">
        <v>0</v>
      </c>
      <c r="C119" s="440">
        <f t="shared" si="5"/>
        <v>0</v>
      </c>
      <c r="D119" s="378">
        <v>0</v>
      </c>
      <c r="E119" s="440">
        <f t="shared" si="6"/>
        <v>0</v>
      </c>
      <c r="F119" s="378">
        <v>0.202017</v>
      </c>
      <c r="G119" s="440">
        <f t="shared" si="7"/>
        <v>5.677578393796151E-3</v>
      </c>
      <c r="H119" s="440" t="s">
        <v>305</v>
      </c>
      <c r="I119" s="441" t="s">
        <v>305</v>
      </c>
      <c r="J119" s="85"/>
    </row>
    <row r="120" spans="1:10" ht="14.5" x14ac:dyDescent="0.35">
      <c r="A120" s="383" t="s">
        <v>790</v>
      </c>
      <c r="B120" s="378">
        <v>9.7191299999999994E-3</v>
      </c>
      <c r="C120" s="440">
        <f t="shared" si="5"/>
        <v>2.80064347175661E-4</v>
      </c>
      <c r="D120" s="378">
        <v>0.20236399999999999</v>
      </c>
      <c r="E120" s="440">
        <f t="shared" si="6"/>
        <v>6.1974932501117838E-3</v>
      </c>
      <c r="F120" s="378">
        <v>0.19255659</v>
      </c>
      <c r="G120" s="440">
        <f t="shared" si="7"/>
        <v>5.4116986935112592E-3</v>
      </c>
      <c r="H120" s="440" t="s">
        <v>305</v>
      </c>
      <c r="I120" s="441" t="s">
        <v>305</v>
      </c>
      <c r="J120" s="85"/>
    </row>
    <row r="121" spans="1:10" ht="14.5" x14ac:dyDescent="0.35">
      <c r="A121" s="383" t="s">
        <v>839</v>
      </c>
      <c r="B121" s="378">
        <v>0.16257945000000001</v>
      </c>
      <c r="C121" s="440">
        <f t="shared" si="5"/>
        <v>4.6848542542828444E-3</v>
      </c>
      <c r="D121" s="378">
        <v>0.19518007000000001</v>
      </c>
      <c r="E121" s="440">
        <f t="shared" si="6"/>
        <v>5.9774819947290298E-3</v>
      </c>
      <c r="F121" s="378">
        <v>0.18696795999999999</v>
      </c>
      <c r="G121" s="440">
        <f t="shared" si="7"/>
        <v>5.2546332735766942E-3</v>
      </c>
      <c r="H121" s="440">
        <f t="shared" si="8"/>
        <v>-4.2074531482645838</v>
      </c>
      <c r="I121" s="441">
        <f t="shared" si="9"/>
        <v>15.000979521089519</v>
      </c>
      <c r="J121" s="85"/>
    </row>
    <row r="122" spans="1:10" ht="14.5" x14ac:dyDescent="0.35">
      <c r="A122" s="383" t="s">
        <v>912</v>
      </c>
      <c r="B122" s="378">
        <v>0.33195203000000001</v>
      </c>
      <c r="C122" s="440">
        <f t="shared" si="5"/>
        <v>9.5654578728327985E-3</v>
      </c>
      <c r="D122" s="378">
        <v>0.34084566999999999</v>
      </c>
      <c r="E122" s="440">
        <f t="shared" si="6"/>
        <v>1.0438559917548716E-2</v>
      </c>
      <c r="F122" s="378">
        <v>0.17780104999999999</v>
      </c>
      <c r="G122" s="440">
        <f t="shared" si="7"/>
        <v>4.9970022318630075E-3</v>
      </c>
      <c r="H122" s="440" t="s">
        <v>305</v>
      </c>
      <c r="I122" s="441" t="s">
        <v>305</v>
      </c>
      <c r="J122" s="85"/>
    </row>
    <row r="123" spans="1:10" ht="14.5" x14ac:dyDescent="0.35">
      <c r="A123" s="383" t="s">
        <v>832</v>
      </c>
      <c r="B123" s="378">
        <v>0.15768964999999999</v>
      </c>
      <c r="C123" s="440">
        <f t="shared" si="5"/>
        <v>4.5439508354768862E-3</v>
      </c>
      <c r="D123" s="378">
        <v>7.616734E-2</v>
      </c>
      <c r="E123" s="440">
        <f t="shared" si="6"/>
        <v>2.332660826673565E-3</v>
      </c>
      <c r="F123" s="378">
        <v>0.17052479000000001</v>
      </c>
      <c r="G123" s="440">
        <f t="shared" si="7"/>
        <v>4.7925068846217207E-3</v>
      </c>
      <c r="H123" s="440">
        <f t="shared" si="8"/>
        <v>123.88177137339969</v>
      </c>
      <c r="I123" s="441">
        <f t="shared" si="9"/>
        <v>8.1394942534275483</v>
      </c>
      <c r="J123" s="85"/>
    </row>
    <row r="124" spans="1:10" ht="14.5" x14ac:dyDescent="0.35">
      <c r="A124" s="383" t="s">
        <v>820</v>
      </c>
      <c r="B124" s="378">
        <v>0.14741420999999999</v>
      </c>
      <c r="C124" s="440">
        <f t="shared" si="5"/>
        <v>4.2478559797086562E-3</v>
      </c>
      <c r="D124" s="378">
        <v>8.3405320000000005E-2</v>
      </c>
      <c r="E124" s="440">
        <f t="shared" si="6"/>
        <v>2.5543273888804993E-3</v>
      </c>
      <c r="F124" s="378">
        <v>0.15601957</v>
      </c>
      <c r="G124" s="440">
        <f t="shared" si="7"/>
        <v>4.3848455310264295E-3</v>
      </c>
      <c r="H124" s="440" t="s">
        <v>305</v>
      </c>
      <c r="I124" s="441">
        <f t="shared" si="9"/>
        <v>5.8375376430806813</v>
      </c>
      <c r="J124" s="85"/>
    </row>
    <row r="125" spans="1:10" ht="14.5" x14ac:dyDescent="0.35">
      <c r="A125" s="383" t="s">
        <v>702</v>
      </c>
      <c r="B125" s="378">
        <v>0.2107</v>
      </c>
      <c r="C125" s="440">
        <f t="shared" si="5"/>
        <v>6.0714856113573707E-3</v>
      </c>
      <c r="D125" s="378">
        <v>1.6488175</v>
      </c>
      <c r="E125" s="440">
        <f t="shared" si="6"/>
        <v>5.0495816088415857E-2</v>
      </c>
      <c r="F125" s="378">
        <v>0.152</v>
      </c>
      <c r="G125" s="440">
        <f t="shared" si="7"/>
        <v>4.2718776927536542E-3</v>
      </c>
      <c r="H125" s="440" t="s">
        <v>305</v>
      </c>
      <c r="I125" s="441" t="s">
        <v>305</v>
      </c>
      <c r="J125" s="85"/>
    </row>
    <row r="126" spans="1:10" ht="14.5" x14ac:dyDescent="0.35">
      <c r="A126" s="383" t="s">
        <v>865</v>
      </c>
      <c r="B126" s="378">
        <v>8.0071240000000002E-2</v>
      </c>
      <c r="C126" s="440">
        <f t="shared" si="5"/>
        <v>2.3073155270220353E-3</v>
      </c>
      <c r="D126" s="378">
        <v>7.9789429999999995E-2</v>
      </c>
      <c r="E126" s="440">
        <f t="shared" si="6"/>
        <v>2.4435890467438214E-3</v>
      </c>
      <c r="F126" s="378">
        <v>0.14381504000000001</v>
      </c>
      <c r="G126" s="440">
        <f t="shared" si="7"/>
        <v>4.0418438240689119E-3</v>
      </c>
      <c r="H126" s="440" t="s">
        <v>305</v>
      </c>
      <c r="I126" s="441" t="s">
        <v>305</v>
      </c>
      <c r="J126" s="85"/>
    </row>
    <row r="127" spans="1:10" ht="14.5" x14ac:dyDescent="0.35">
      <c r="A127" s="383" t="s">
        <v>847</v>
      </c>
      <c r="B127" s="378">
        <v>0.39980116999999998</v>
      </c>
      <c r="C127" s="440">
        <f t="shared" si="5"/>
        <v>1.1520584010720656E-2</v>
      </c>
      <c r="D127" s="378">
        <v>5.2909459999999998E-2</v>
      </c>
      <c r="E127" s="440">
        <f t="shared" si="6"/>
        <v>1.6203772470254562E-3</v>
      </c>
      <c r="F127" s="378">
        <v>0.13376246</v>
      </c>
      <c r="G127" s="440">
        <f t="shared" si="7"/>
        <v>3.7593215065911379E-3</v>
      </c>
      <c r="H127" s="440">
        <f t="shared" si="8"/>
        <v>152.81388243236654</v>
      </c>
      <c r="I127" s="441" t="s">
        <v>305</v>
      </c>
      <c r="J127" s="85"/>
    </row>
    <row r="128" spans="1:10" ht="14.5" x14ac:dyDescent="0.35">
      <c r="A128" s="383" t="s">
        <v>928</v>
      </c>
      <c r="B128" s="378">
        <v>1.4260781299999998</v>
      </c>
      <c r="C128" s="440">
        <f t="shared" si="5"/>
        <v>4.1093558837049959E-2</v>
      </c>
      <c r="D128" s="378">
        <v>0.20168417999999999</v>
      </c>
      <c r="E128" s="440">
        <f t="shared" si="6"/>
        <v>6.1766734409496246E-3</v>
      </c>
      <c r="F128" s="378">
        <v>0.12842924</v>
      </c>
      <c r="G128" s="440">
        <f t="shared" si="7"/>
        <v>3.6094342464033243E-3</v>
      </c>
      <c r="H128" s="440">
        <f t="shared" si="8"/>
        <v>-36.321609359742546</v>
      </c>
      <c r="I128" s="441">
        <f t="shared" si="9"/>
        <v>-90.994235357918299</v>
      </c>
      <c r="J128" s="85"/>
    </row>
    <row r="129" spans="1:10" ht="14.5" x14ac:dyDescent="0.35">
      <c r="A129" s="383" t="s">
        <v>929</v>
      </c>
      <c r="B129" s="378">
        <v>0.13568589</v>
      </c>
      <c r="C129" s="440">
        <f t="shared" si="5"/>
        <v>3.9098952482165116E-3</v>
      </c>
      <c r="D129" s="378">
        <v>0.94099716</v>
      </c>
      <c r="E129" s="440">
        <f t="shared" si="6"/>
        <v>2.8818483265177396E-2</v>
      </c>
      <c r="F129" s="378">
        <v>0.1140848</v>
      </c>
      <c r="G129" s="440">
        <f t="shared" si="7"/>
        <v>3.2062915276464612E-3</v>
      </c>
      <c r="H129" s="440">
        <f t="shared" si="8"/>
        <v>-87.876180200161286</v>
      </c>
      <c r="I129" s="441">
        <f t="shared" si="9"/>
        <v>-15.919923582326801</v>
      </c>
      <c r="J129" s="85"/>
    </row>
    <row r="130" spans="1:10" ht="14.5" x14ac:dyDescent="0.35">
      <c r="A130" s="383" t="s">
        <v>828</v>
      </c>
      <c r="B130" s="378">
        <v>9.3486699999999999E-3</v>
      </c>
      <c r="C130" s="440">
        <f t="shared" si="5"/>
        <v>2.6938925197118326E-4</v>
      </c>
      <c r="D130" s="378">
        <v>1.6059500000000001E-2</v>
      </c>
      <c r="E130" s="440">
        <f t="shared" si="6"/>
        <v>4.9182978617822435E-4</v>
      </c>
      <c r="F130" s="378">
        <v>0.1047</v>
      </c>
      <c r="G130" s="440">
        <f t="shared" si="7"/>
        <v>2.9425368054691293E-3</v>
      </c>
      <c r="H130" s="440" t="s">
        <v>305</v>
      </c>
      <c r="I130" s="441">
        <f t="shared" si="9"/>
        <v>1019.9454039986437</v>
      </c>
      <c r="J130" s="85"/>
    </row>
    <row r="131" spans="1:10" ht="14.5" x14ac:dyDescent="0.35">
      <c r="A131" s="383" t="s">
        <v>880</v>
      </c>
      <c r="B131" s="378">
        <v>8.1379160000000006E-2</v>
      </c>
      <c r="C131" s="440">
        <f t="shared" si="5"/>
        <v>2.3450042667505903E-3</v>
      </c>
      <c r="D131" s="378">
        <v>0.91500788</v>
      </c>
      <c r="E131" s="440">
        <f t="shared" si="6"/>
        <v>2.8022549268145982E-2</v>
      </c>
      <c r="F131" s="378">
        <v>9.215769E-2</v>
      </c>
      <c r="G131" s="440">
        <f t="shared" si="7"/>
        <v>2.5900419745178063E-3</v>
      </c>
      <c r="H131" s="440" t="s">
        <v>305</v>
      </c>
      <c r="I131" s="441">
        <f t="shared" si="9"/>
        <v>13.244828282818343</v>
      </c>
      <c r="J131" s="85"/>
    </row>
    <row r="132" spans="1:10" ht="14.5" x14ac:dyDescent="0.35">
      <c r="A132" s="383" t="s">
        <v>841</v>
      </c>
      <c r="B132" s="378">
        <v>8.0631559999999991E-2</v>
      </c>
      <c r="C132" s="440">
        <f t="shared" ref="C132:C195" si="10">(B132/$B$267)*100</f>
        <v>2.3234615869069698E-3</v>
      </c>
      <c r="D132" s="378">
        <v>2.4796810000000002E-2</v>
      </c>
      <c r="E132" s="440">
        <f t="shared" ref="E132:E195" si="11">(D132/$D$267)*100</f>
        <v>7.5941403905489314E-4</v>
      </c>
      <c r="F132" s="378">
        <v>8.5771920000000001E-2</v>
      </c>
      <c r="G132" s="440">
        <f t="shared" ref="G132:G195" si="12">(F132/$F$267)*100</f>
        <v>2.4105733665305989E-3</v>
      </c>
      <c r="H132" s="440" t="s">
        <v>305</v>
      </c>
      <c r="I132" s="441">
        <f t="shared" si="9"/>
        <v>6.3751216025090152</v>
      </c>
      <c r="J132" s="85"/>
    </row>
    <row r="133" spans="1:10" ht="14.5" x14ac:dyDescent="0.35">
      <c r="A133" s="383" t="s">
        <v>783</v>
      </c>
      <c r="B133" s="378">
        <v>0</v>
      </c>
      <c r="C133" s="440">
        <f t="shared" si="10"/>
        <v>0</v>
      </c>
      <c r="D133" s="378">
        <v>0.10913096000000001</v>
      </c>
      <c r="E133" s="440">
        <f t="shared" si="11"/>
        <v>3.3421872861685836E-3</v>
      </c>
      <c r="F133" s="378">
        <v>8.5067030000000002E-2</v>
      </c>
      <c r="G133" s="440">
        <f t="shared" si="12"/>
        <v>2.3907628147750389E-3</v>
      </c>
      <c r="H133" s="440" t="s">
        <v>305</v>
      </c>
      <c r="I133" s="441" t="s">
        <v>305</v>
      </c>
      <c r="J133" s="85"/>
    </row>
    <row r="134" spans="1:10" ht="14.5" x14ac:dyDescent="0.35">
      <c r="A134" s="383" t="s">
        <v>784</v>
      </c>
      <c r="B134" s="378">
        <v>3.2874699999999998E-3</v>
      </c>
      <c r="C134" s="440">
        <f t="shared" si="10"/>
        <v>9.4731024218172835E-5</v>
      </c>
      <c r="D134" s="378">
        <v>5.0696999999999999E-3</v>
      </c>
      <c r="E134" s="440">
        <f t="shared" si="11"/>
        <v>1.5526196126826764E-4</v>
      </c>
      <c r="F134" s="378">
        <v>8.0834619999999996E-2</v>
      </c>
      <c r="G134" s="440">
        <f t="shared" si="12"/>
        <v>2.2718132235540686E-3</v>
      </c>
      <c r="H134" s="440">
        <f t="shared" ref="H134:H160" si="13">((F134/D134)-1)*100</f>
        <v>1494.4655502297967</v>
      </c>
      <c r="I134" s="441">
        <f t="shared" ref="I134:I165" si="14">((F134/B134)-1)*100</f>
        <v>2358.8701950131863</v>
      </c>
      <c r="J134" s="85"/>
    </row>
    <row r="135" spans="1:10" ht="14.5" x14ac:dyDescent="0.35">
      <c r="A135" s="383" t="s">
        <v>822</v>
      </c>
      <c r="B135" s="378">
        <v>1.3125E-2</v>
      </c>
      <c r="C135" s="440">
        <f t="shared" si="10"/>
        <v>3.7820716017591602E-4</v>
      </c>
      <c r="D135" s="378">
        <v>5.9723999999999992E-3</v>
      </c>
      <c r="E135" s="440">
        <f t="shared" si="11"/>
        <v>1.8290757588784374E-4</v>
      </c>
      <c r="F135" s="378">
        <v>7.1012359999999997E-2</v>
      </c>
      <c r="G135" s="440">
        <f t="shared" si="12"/>
        <v>1.9957639249591568E-3</v>
      </c>
      <c r="H135" s="440" t="s">
        <v>305</v>
      </c>
      <c r="I135" s="441">
        <f t="shared" si="14"/>
        <v>441.04655238095239</v>
      </c>
      <c r="J135" s="85"/>
    </row>
    <row r="136" spans="1:10" ht="14.5" x14ac:dyDescent="0.35">
      <c r="A136" s="383" t="s">
        <v>813</v>
      </c>
      <c r="B136" s="378">
        <v>8.1339009999999989E-2</v>
      </c>
      <c r="C136" s="440">
        <f t="shared" si="10"/>
        <v>2.3438473130377468E-3</v>
      </c>
      <c r="D136" s="378">
        <v>3.4167169999999997E-2</v>
      </c>
      <c r="E136" s="440">
        <f t="shared" si="11"/>
        <v>1.0463857477141282E-3</v>
      </c>
      <c r="F136" s="378">
        <v>6.1477759999999999E-2</v>
      </c>
      <c r="G136" s="440">
        <f t="shared" si="12"/>
        <v>1.7277991548977822E-3</v>
      </c>
      <c r="H136" s="440" t="s">
        <v>305</v>
      </c>
      <c r="I136" s="441" t="s">
        <v>305</v>
      </c>
      <c r="J136" s="85"/>
    </row>
    <row r="137" spans="1:10" ht="14.5" x14ac:dyDescent="0.35">
      <c r="A137" s="383" t="s">
        <v>752</v>
      </c>
      <c r="B137" s="378">
        <v>0</v>
      </c>
      <c r="C137" s="440">
        <f t="shared" si="10"/>
        <v>0</v>
      </c>
      <c r="D137" s="378">
        <v>0</v>
      </c>
      <c r="E137" s="440">
        <f t="shared" si="11"/>
        <v>0</v>
      </c>
      <c r="F137" s="378">
        <v>4.5188019999999995E-2</v>
      </c>
      <c r="G137" s="440">
        <f t="shared" si="12"/>
        <v>1.2699848330112236E-3</v>
      </c>
      <c r="H137" s="440" t="s">
        <v>305</v>
      </c>
      <c r="I137" s="441" t="s">
        <v>305</v>
      </c>
      <c r="J137" s="85"/>
    </row>
    <row r="138" spans="1:10" ht="14.5" x14ac:dyDescent="0.35">
      <c r="A138" s="383" t="s">
        <v>730</v>
      </c>
      <c r="B138" s="378">
        <v>0.11151095</v>
      </c>
      <c r="C138" s="440">
        <f t="shared" si="10"/>
        <v>3.2132754078490326E-3</v>
      </c>
      <c r="D138" s="378">
        <v>0</v>
      </c>
      <c r="E138" s="440">
        <f t="shared" si="11"/>
        <v>0</v>
      </c>
      <c r="F138" s="378">
        <v>4.1752040000000004E-2</v>
      </c>
      <c r="G138" s="440">
        <f t="shared" si="12"/>
        <v>1.1734184756773574E-3</v>
      </c>
      <c r="H138" s="440" t="s">
        <v>305</v>
      </c>
      <c r="I138" s="441">
        <f t="shared" si="14"/>
        <v>-62.557901264404968</v>
      </c>
      <c r="J138" s="85"/>
    </row>
    <row r="139" spans="1:10" ht="14.5" x14ac:dyDescent="0.35">
      <c r="A139" s="383" t="s">
        <v>803</v>
      </c>
      <c r="B139" s="378">
        <v>5.2717849999999997E-2</v>
      </c>
      <c r="C139" s="440">
        <f t="shared" si="10"/>
        <v>1.5191061591679933E-3</v>
      </c>
      <c r="D139" s="378">
        <v>3.1577639999999997E-2</v>
      </c>
      <c r="E139" s="440">
        <f t="shared" si="11"/>
        <v>9.6708016620772406E-4</v>
      </c>
      <c r="F139" s="378">
        <v>4.0495669999999998E-2</v>
      </c>
      <c r="G139" s="440">
        <f t="shared" si="12"/>
        <v>1.1381088771454826E-3</v>
      </c>
      <c r="H139" s="440" t="s">
        <v>305</v>
      </c>
      <c r="I139" s="441" t="s">
        <v>305</v>
      </c>
      <c r="J139" s="85"/>
    </row>
    <row r="140" spans="1:10" ht="14.5" x14ac:dyDescent="0.35">
      <c r="A140" s="383" t="s">
        <v>818</v>
      </c>
      <c r="B140" s="378">
        <v>5.3414999999999999E-3</v>
      </c>
      <c r="C140" s="440">
        <f t="shared" si="10"/>
        <v>1.5391950827273564E-4</v>
      </c>
      <c r="D140" s="378">
        <v>0.26642145</v>
      </c>
      <c r="E140" s="440">
        <f t="shared" si="11"/>
        <v>8.159282965646034E-3</v>
      </c>
      <c r="F140" s="378">
        <v>3.8501839999999996E-2</v>
      </c>
      <c r="G140" s="440">
        <f t="shared" si="12"/>
        <v>1.0820733646445418E-3</v>
      </c>
      <c r="H140" s="440" t="s">
        <v>305</v>
      </c>
      <c r="I140" s="441" t="s">
        <v>305</v>
      </c>
      <c r="J140" s="85"/>
    </row>
    <row r="141" spans="1:10" ht="14.5" x14ac:dyDescent="0.35">
      <c r="A141" s="383" t="s">
        <v>778</v>
      </c>
      <c r="B141" s="378">
        <v>6.3839999999999994E-2</v>
      </c>
      <c r="C141" s="440">
        <f t="shared" si="10"/>
        <v>1.8395996270956553E-3</v>
      </c>
      <c r="D141" s="378">
        <v>1.4109999999999999E-2</v>
      </c>
      <c r="E141" s="440">
        <f t="shared" si="11"/>
        <v>4.3212542625702826E-4</v>
      </c>
      <c r="F141" s="378">
        <v>3.2788900000000003E-2</v>
      </c>
      <c r="G141" s="440">
        <f t="shared" si="12"/>
        <v>9.2151427947322572E-4</v>
      </c>
      <c r="H141" s="440">
        <f t="shared" si="13"/>
        <v>132.38058114812193</v>
      </c>
      <c r="I141" s="441">
        <f t="shared" si="14"/>
        <v>-48.638941102756881</v>
      </c>
      <c r="J141" s="85"/>
    </row>
    <row r="142" spans="1:10" ht="14.5" x14ac:dyDescent="0.35">
      <c r="A142" s="383" t="s">
        <v>815</v>
      </c>
      <c r="B142" s="378">
        <v>2.2265217400000004</v>
      </c>
      <c r="C142" s="440">
        <f t="shared" si="10"/>
        <v>6.4158968712787756E-2</v>
      </c>
      <c r="D142" s="378">
        <v>5.6193849999999997E-2</v>
      </c>
      <c r="E142" s="440">
        <f t="shared" si="11"/>
        <v>1.7209632448103123E-3</v>
      </c>
      <c r="F142" s="378">
        <v>2.8937810000000001E-2</v>
      </c>
      <c r="G142" s="440">
        <f t="shared" si="12"/>
        <v>8.1328148036936604E-4</v>
      </c>
      <c r="H142" s="440">
        <f t="shared" si="13"/>
        <v>-48.503599593193911</v>
      </c>
      <c r="I142" s="441" t="s">
        <v>305</v>
      </c>
      <c r="J142" s="85"/>
    </row>
    <row r="143" spans="1:10" ht="14.5" x14ac:dyDescent="0.35">
      <c r="A143" s="383" t="s">
        <v>787</v>
      </c>
      <c r="B143" s="378">
        <v>0.16850355</v>
      </c>
      <c r="C143" s="440">
        <f t="shared" si="10"/>
        <v>4.8555618380998452E-3</v>
      </c>
      <c r="D143" s="378">
        <v>8.6742800000000012E-3</v>
      </c>
      <c r="E143" s="440">
        <f t="shared" si="11"/>
        <v>2.6565392930353053E-4</v>
      </c>
      <c r="F143" s="378">
        <v>2.801037E-2</v>
      </c>
      <c r="G143" s="440">
        <f t="shared" si="12"/>
        <v>7.8721628137352754E-4</v>
      </c>
      <c r="H143" s="440" t="s">
        <v>305</v>
      </c>
      <c r="I143" s="441" t="s">
        <v>305</v>
      </c>
      <c r="J143" s="85"/>
    </row>
    <row r="144" spans="1:10" ht="14.5" x14ac:dyDescent="0.35">
      <c r="A144" s="383" t="s">
        <v>835</v>
      </c>
      <c r="B144" s="378">
        <v>0.114372</v>
      </c>
      <c r="C144" s="440">
        <f t="shared" si="10"/>
        <v>3.2957188056106567E-3</v>
      </c>
      <c r="D144" s="378">
        <v>2.0397700000000001E-2</v>
      </c>
      <c r="E144" s="440">
        <f t="shared" si="11"/>
        <v>6.2468921383153689E-4</v>
      </c>
      <c r="F144" s="378">
        <v>2.5844950000000002E-2</v>
      </c>
      <c r="G144" s="440">
        <f t="shared" si="12"/>
        <v>7.2635832483772082E-4</v>
      </c>
      <c r="H144" s="440">
        <f t="shared" si="13"/>
        <v>26.705216764635221</v>
      </c>
      <c r="I144" s="441">
        <f t="shared" si="14"/>
        <v>-77.402729689084737</v>
      </c>
      <c r="J144" s="85"/>
    </row>
    <row r="145" spans="1:10" ht="14.5" x14ac:dyDescent="0.35">
      <c r="A145" s="383" t="s">
        <v>876</v>
      </c>
      <c r="B145" s="378">
        <v>3.9840970000000003E-2</v>
      </c>
      <c r="C145" s="440">
        <f t="shared" si="10"/>
        <v>1.1480487712269612E-3</v>
      </c>
      <c r="D145" s="378">
        <v>0.3905651</v>
      </c>
      <c r="E145" s="440">
        <f t="shared" si="11"/>
        <v>1.196124098643649E-2</v>
      </c>
      <c r="F145" s="378">
        <v>2.54191E-2</v>
      </c>
      <c r="G145" s="440">
        <f t="shared" si="12"/>
        <v>7.1439004118338436E-4</v>
      </c>
      <c r="H145" s="440" t="s">
        <v>305</v>
      </c>
      <c r="I145" s="441" t="s">
        <v>305</v>
      </c>
      <c r="J145" s="85"/>
    </row>
    <row r="146" spans="1:10" ht="14.5" x14ac:dyDescent="0.35">
      <c r="A146" s="383" t="s">
        <v>710</v>
      </c>
      <c r="B146" s="378">
        <v>1.35E-2</v>
      </c>
      <c r="C146" s="440">
        <f t="shared" si="10"/>
        <v>3.8901307903808501E-4</v>
      </c>
      <c r="D146" s="378">
        <v>1.9632759999999999E-2</v>
      </c>
      <c r="E146" s="440">
        <f t="shared" si="11"/>
        <v>6.0126256439418382E-4</v>
      </c>
      <c r="F146" s="378">
        <v>2.0650000000000002E-2</v>
      </c>
      <c r="G146" s="440">
        <f t="shared" si="12"/>
        <v>5.8035706812738805E-4</v>
      </c>
      <c r="H146" s="440" t="s">
        <v>305</v>
      </c>
      <c r="I146" s="441" t="s">
        <v>305</v>
      </c>
      <c r="J146" s="85"/>
    </row>
    <row r="147" spans="1:10" ht="14.5" x14ac:dyDescent="0.35">
      <c r="A147" s="383" t="s">
        <v>804</v>
      </c>
      <c r="B147" s="378">
        <v>4.4916800000000005E-3</v>
      </c>
      <c r="C147" s="440">
        <f t="shared" si="10"/>
        <v>1.2943127902620636E-4</v>
      </c>
      <c r="D147" s="378">
        <v>5.6194550000000003E-2</v>
      </c>
      <c r="E147" s="440">
        <f t="shared" si="11"/>
        <v>1.7209846826415228E-3</v>
      </c>
      <c r="F147" s="378">
        <v>1.931946E-2</v>
      </c>
      <c r="G147" s="440">
        <f t="shared" si="12"/>
        <v>5.4296296190820079E-4</v>
      </c>
      <c r="H147" s="440" t="s">
        <v>305</v>
      </c>
      <c r="I147" s="441" t="s">
        <v>305</v>
      </c>
      <c r="J147" s="85"/>
    </row>
    <row r="148" spans="1:10" ht="14.5" x14ac:dyDescent="0.35">
      <c r="A148" s="383" t="s">
        <v>895</v>
      </c>
      <c r="B148" s="378">
        <v>0.19607295000000002</v>
      </c>
      <c r="C148" s="440">
        <f t="shared" si="10"/>
        <v>5.6499957033763334E-3</v>
      </c>
      <c r="D148" s="378">
        <v>9.3679699999999998E-3</v>
      </c>
      <c r="E148" s="440">
        <f t="shared" si="11"/>
        <v>2.8689851377838789E-4</v>
      </c>
      <c r="F148" s="378">
        <v>1.7465999999999999E-2</v>
      </c>
      <c r="G148" s="440">
        <f t="shared" si="12"/>
        <v>4.9087247224760078E-4</v>
      </c>
      <c r="H148" s="440" t="s">
        <v>305</v>
      </c>
      <c r="I148" s="441" t="s">
        <v>305</v>
      </c>
      <c r="J148" s="85"/>
    </row>
    <row r="149" spans="1:10" ht="14.5" x14ac:dyDescent="0.35">
      <c r="A149" s="383" t="s">
        <v>779</v>
      </c>
      <c r="B149" s="378">
        <v>0.77251416000000006</v>
      </c>
      <c r="C149" s="440">
        <f t="shared" si="10"/>
        <v>2.2260600887564437E-2</v>
      </c>
      <c r="D149" s="378">
        <v>7.2691100000000008E-2</v>
      </c>
      <c r="E149" s="440">
        <f t="shared" si="11"/>
        <v>2.2261993318633787E-3</v>
      </c>
      <c r="F149" s="378">
        <v>1.6920609999999999E-2</v>
      </c>
      <c r="G149" s="440">
        <f t="shared" si="12"/>
        <v>4.755445816235816E-4</v>
      </c>
      <c r="H149" s="440" t="s">
        <v>305</v>
      </c>
      <c r="I149" s="441" t="s">
        <v>305</v>
      </c>
      <c r="J149" s="85"/>
    </row>
    <row r="150" spans="1:10" ht="14.5" x14ac:dyDescent="0.35">
      <c r="A150" s="383" t="s">
        <v>899</v>
      </c>
      <c r="B150" s="378">
        <v>4.7590000000000002E-3</v>
      </c>
      <c r="C150" s="440">
        <f t="shared" si="10"/>
        <v>1.371343143068331E-4</v>
      </c>
      <c r="D150" s="378">
        <v>2.72972313</v>
      </c>
      <c r="E150" s="440">
        <f t="shared" si="11"/>
        <v>8.3599062446131786E-2</v>
      </c>
      <c r="F150" s="378">
        <v>1.6311349999999999E-2</v>
      </c>
      <c r="G150" s="440">
        <f t="shared" si="12"/>
        <v>4.5842165923485077E-4</v>
      </c>
      <c r="H150" s="440" t="s">
        <v>305</v>
      </c>
      <c r="I150" s="441">
        <f t="shared" si="14"/>
        <v>242.74742592981715</v>
      </c>
      <c r="J150" s="85"/>
    </row>
    <row r="151" spans="1:10" ht="14.5" x14ac:dyDescent="0.35">
      <c r="A151" s="383" t="s">
        <v>851</v>
      </c>
      <c r="B151" s="378">
        <v>2.3213000000000001E-2</v>
      </c>
      <c r="C151" s="440">
        <f t="shared" si="10"/>
        <v>6.6890078546007908E-4</v>
      </c>
      <c r="D151" s="378">
        <v>0</v>
      </c>
      <c r="E151" s="440">
        <f t="shared" si="11"/>
        <v>0</v>
      </c>
      <c r="F151" s="378">
        <v>1.476644E-2</v>
      </c>
      <c r="G151" s="440">
        <f t="shared" si="12"/>
        <v>4.1500280024595575E-4</v>
      </c>
      <c r="H151" s="440" t="s">
        <v>305</v>
      </c>
      <c r="I151" s="441" t="s">
        <v>305</v>
      </c>
      <c r="J151" s="85"/>
    </row>
    <row r="152" spans="1:10" ht="14.5" x14ac:dyDescent="0.35">
      <c r="A152" s="383" t="s">
        <v>728</v>
      </c>
      <c r="B152" s="378">
        <v>0</v>
      </c>
      <c r="C152" s="440">
        <f t="shared" si="10"/>
        <v>0</v>
      </c>
      <c r="D152" s="378">
        <v>0</v>
      </c>
      <c r="E152" s="440">
        <f t="shared" si="11"/>
        <v>0</v>
      </c>
      <c r="F152" s="378">
        <v>1.470697E-2</v>
      </c>
      <c r="G152" s="440">
        <f t="shared" si="12"/>
        <v>4.1333142809866585E-4</v>
      </c>
      <c r="H152" s="440" t="s">
        <v>305</v>
      </c>
      <c r="I152" s="441" t="s">
        <v>305</v>
      </c>
      <c r="J152" s="85"/>
    </row>
    <row r="153" spans="1:10" ht="14.5" x14ac:dyDescent="0.35">
      <c r="A153" s="383" t="s">
        <v>844</v>
      </c>
      <c r="B153" s="378">
        <v>6.2768406299999997</v>
      </c>
      <c r="C153" s="440">
        <f t="shared" si="10"/>
        <v>0.1808720814894558</v>
      </c>
      <c r="D153" s="378">
        <v>0.10581557000000001</v>
      </c>
      <c r="E153" s="440">
        <f t="shared" si="11"/>
        <v>3.2406518987158337E-3</v>
      </c>
      <c r="F153" s="378">
        <v>1.35193E-2</v>
      </c>
      <c r="G153" s="440">
        <f t="shared" si="12"/>
        <v>3.799526058660821E-4</v>
      </c>
      <c r="H153" s="440" t="s">
        <v>305</v>
      </c>
      <c r="I153" s="441" t="s">
        <v>305</v>
      </c>
      <c r="J153" s="85"/>
    </row>
    <row r="154" spans="1:10" ht="14.5" x14ac:dyDescent="0.35">
      <c r="A154" s="383" t="s">
        <v>771</v>
      </c>
      <c r="B154" s="378">
        <v>3.4911120000000004E-2</v>
      </c>
      <c r="C154" s="440">
        <f t="shared" si="10"/>
        <v>1.0059912802865239E-3</v>
      </c>
      <c r="D154" s="378">
        <v>3.1435520000000002E-2</v>
      </c>
      <c r="E154" s="440">
        <f t="shared" si="11"/>
        <v>9.6272767396253284E-4</v>
      </c>
      <c r="F154" s="378">
        <v>1.340563E-2</v>
      </c>
      <c r="G154" s="440">
        <f t="shared" si="12"/>
        <v>3.767579720678235E-4</v>
      </c>
      <c r="H154" s="440" t="s">
        <v>305</v>
      </c>
      <c r="I154" s="441" t="s">
        <v>305</v>
      </c>
      <c r="J154" s="85"/>
    </row>
    <row r="155" spans="1:10" ht="14.5" x14ac:dyDescent="0.35">
      <c r="A155" s="383" t="s">
        <v>793</v>
      </c>
      <c r="B155" s="378">
        <v>6.0862039999999999E-2</v>
      </c>
      <c r="C155" s="440">
        <f t="shared" si="10"/>
        <v>1.7537873760695624E-3</v>
      </c>
      <c r="D155" s="378">
        <v>1.5315879999999999E-2</v>
      </c>
      <c r="E155" s="440">
        <f t="shared" si="11"/>
        <v>4.6905607182859632E-4</v>
      </c>
      <c r="F155" s="378">
        <v>1.34044E-2</v>
      </c>
      <c r="G155" s="440">
        <f t="shared" si="12"/>
        <v>3.7672340358386238E-4</v>
      </c>
      <c r="H155" s="440" t="s">
        <v>305</v>
      </c>
      <c r="I155" s="441">
        <f t="shared" si="14"/>
        <v>-77.975762889314922</v>
      </c>
      <c r="J155" s="85"/>
    </row>
    <row r="156" spans="1:10" ht="14.5" x14ac:dyDescent="0.35">
      <c r="A156" s="383" t="s">
        <v>808</v>
      </c>
      <c r="B156" s="378">
        <v>0.13712457</v>
      </c>
      <c r="C156" s="440">
        <f t="shared" si="10"/>
        <v>3.9513519398128461E-3</v>
      </c>
      <c r="D156" s="378">
        <v>7.2466210000000003E-2</v>
      </c>
      <c r="E156" s="440">
        <f t="shared" si="11"/>
        <v>2.2193119692049132E-3</v>
      </c>
      <c r="F156" s="378">
        <v>1.201025E-2</v>
      </c>
      <c r="G156" s="440">
        <f t="shared" si="12"/>
        <v>3.3754157275917485E-4</v>
      </c>
      <c r="H156" s="440" t="s">
        <v>305</v>
      </c>
      <c r="I156" s="441" t="s">
        <v>305</v>
      </c>
      <c r="J156" s="85"/>
    </row>
    <row r="157" spans="1:10" ht="14.5" x14ac:dyDescent="0.35">
      <c r="A157" s="383" t="s">
        <v>799</v>
      </c>
      <c r="B157" s="378">
        <v>1.8638459999999999E-2</v>
      </c>
      <c r="C157" s="440">
        <f t="shared" si="10"/>
        <v>5.3708183060208778E-4</v>
      </c>
      <c r="D157" s="378">
        <v>0</v>
      </c>
      <c r="E157" s="440">
        <f t="shared" si="11"/>
        <v>0</v>
      </c>
      <c r="F157" s="378">
        <v>1.168696E-2</v>
      </c>
      <c r="G157" s="440">
        <f t="shared" si="12"/>
        <v>3.2845568236910687E-4</v>
      </c>
      <c r="H157" s="440" t="s">
        <v>305</v>
      </c>
      <c r="I157" s="441">
        <f t="shared" si="14"/>
        <v>-37.296536301818925</v>
      </c>
      <c r="J157" s="85"/>
    </row>
    <row r="158" spans="1:10" ht="14.5" x14ac:dyDescent="0.35">
      <c r="A158" s="383" t="s">
        <v>900</v>
      </c>
      <c r="B158" s="378">
        <v>1.9691330000000003E-2</v>
      </c>
      <c r="C158" s="440">
        <f t="shared" si="10"/>
        <v>5.6742110471518631E-4</v>
      </c>
      <c r="D158" s="378">
        <v>9.7599999999999996E-3</v>
      </c>
      <c r="E158" s="440">
        <f t="shared" si="11"/>
        <v>2.9890461802045329E-4</v>
      </c>
      <c r="F158" s="378">
        <v>1.1279000000000001E-2</v>
      </c>
      <c r="G158" s="440">
        <f t="shared" si="12"/>
        <v>3.1699018747742417E-4</v>
      </c>
      <c r="H158" s="440" t="s">
        <v>305</v>
      </c>
      <c r="I158" s="441" t="s">
        <v>305</v>
      </c>
      <c r="J158" s="85"/>
    </row>
    <row r="159" spans="1:10" ht="14.5" x14ac:dyDescent="0.35">
      <c r="A159" s="383" t="s">
        <v>750</v>
      </c>
      <c r="B159" s="378">
        <v>2.5000000000000001E-3</v>
      </c>
      <c r="C159" s="440">
        <f t="shared" si="10"/>
        <v>7.2039459081126852E-5</v>
      </c>
      <c r="D159" s="378">
        <v>0</v>
      </c>
      <c r="E159" s="440">
        <f t="shared" si="11"/>
        <v>0</v>
      </c>
      <c r="F159" s="378">
        <v>9.4999999999999998E-3</v>
      </c>
      <c r="G159" s="440">
        <f t="shared" si="12"/>
        <v>2.6699235579710339E-4</v>
      </c>
      <c r="H159" s="440" t="s">
        <v>305</v>
      </c>
      <c r="I159" s="441">
        <f t="shared" si="14"/>
        <v>280</v>
      </c>
      <c r="J159" s="85"/>
    </row>
    <row r="160" spans="1:10" ht="14.5" x14ac:dyDescent="0.35">
      <c r="A160" s="383" t="s">
        <v>797</v>
      </c>
      <c r="B160" s="378">
        <v>1.7100000000000001E-2</v>
      </c>
      <c r="C160" s="440">
        <f t="shared" si="10"/>
        <v>4.9274990011490764E-4</v>
      </c>
      <c r="D160" s="378">
        <v>1.325457E-2</v>
      </c>
      <c r="E160" s="440">
        <f t="shared" si="11"/>
        <v>4.059274777536229E-4</v>
      </c>
      <c r="F160" s="378">
        <v>9.4815000000000003E-3</v>
      </c>
      <c r="G160" s="440">
        <f t="shared" si="12"/>
        <v>2.6647242331476168E-4</v>
      </c>
      <c r="H160" s="440">
        <f t="shared" si="13"/>
        <v>-28.466181852749649</v>
      </c>
      <c r="I160" s="441" t="s">
        <v>305</v>
      </c>
      <c r="J160" s="85"/>
    </row>
    <row r="161" spans="1:10" ht="14.5" x14ac:dyDescent="0.35">
      <c r="A161" s="383" t="s">
        <v>706</v>
      </c>
      <c r="B161" s="378">
        <v>1.2231917800000001</v>
      </c>
      <c r="C161" s="440">
        <f t="shared" si="10"/>
        <v>3.524722967347229E-2</v>
      </c>
      <c r="D161" s="378">
        <v>7.8886200000000007E-3</v>
      </c>
      <c r="E161" s="440">
        <f t="shared" si="11"/>
        <v>2.4159272006234718E-4</v>
      </c>
      <c r="F161" s="378">
        <v>9.0067500000000009E-3</v>
      </c>
      <c r="G161" s="440">
        <f t="shared" si="12"/>
        <v>2.5312983163953279E-4</v>
      </c>
      <c r="H161" s="440" t="s">
        <v>305</v>
      </c>
      <c r="I161" s="441" t="s">
        <v>305</v>
      </c>
      <c r="J161" s="85"/>
    </row>
    <row r="162" spans="1:10" ht="14.5" x14ac:dyDescent="0.35">
      <c r="A162" s="383" t="s">
        <v>885</v>
      </c>
      <c r="B162" s="378">
        <v>4.3176E-4</v>
      </c>
      <c r="C162" s="440">
        <f t="shared" si="10"/>
        <v>1.2441502741146932E-5</v>
      </c>
      <c r="D162" s="378">
        <v>0</v>
      </c>
      <c r="E162" s="440">
        <f t="shared" si="11"/>
        <v>0</v>
      </c>
      <c r="F162" s="378">
        <v>6.7200000000000003E-3</v>
      </c>
      <c r="G162" s="440">
        <f t="shared" si="12"/>
        <v>1.8886196115331947E-4</v>
      </c>
      <c r="H162" s="440" t="s">
        <v>305</v>
      </c>
      <c r="I162" s="441" t="s">
        <v>305</v>
      </c>
      <c r="J162" s="85"/>
    </row>
    <row r="163" spans="1:10" ht="14.5" x14ac:dyDescent="0.35">
      <c r="A163" s="383" t="s">
        <v>833</v>
      </c>
      <c r="B163" s="378">
        <v>6.6854240000000009E-2</v>
      </c>
      <c r="C163" s="440">
        <f t="shared" si="10"/>
        <v>1.9264573147519341E-3</v>
      </c>
      <c r="D163" s="378">
        <v>3.2654700000000002E-2</v>
      </c>
      <c r="E163" s="440">
        <f t="shared" si="11"/>
        <v>1.0000656383271E-3</v>
      </c>
      <c r="F163" s="378">
        <v>6.6074999999999997E-3</v>
      </c>
      <c r="G163" s="440">
        <f t="shared" si="12"/>
        <v>1.8570020957151166E-4</v>
      </c>
      <c r="H163" s="440" t="s">
        <v>305</v>
      </c>
      <c r="I163" s="441" t="s">
        <v>305</v>
      </c>
      <c r="J163" s="85"/>
    </row>
    <row r="164" spans="1:10" ht="14.5" x14ac:dyDescent="0.35">
      <c r="A164" s="383" t="s">
        <v>877</v>
      </c>
      <c r="B164" s="378">
        <v>3.1727999999999999E-2</v>
      </c>
      <c r="C164" s="440">
        <f t="shared" si="10"/>
        <v>9.1426718309039719E-4</v>
      </c>
      <c r="D164" s="378">
        <v>1.397816E-2</v>
      </c>
      <c r="E164" s="440">
        <f t="shared" si="11"/>
        <v>4.280877638758995E-4</v>
      </c>
      <c r="F164" s="378">
        <v>6.5469999999999999E-3</v>
      </c>
      <c r="G164" s="440">
        <f t="shared" si="12"/>
        <v>1.8399988983196168E-4</v>
      </c>
      <c r="H164" s="440" t="s">
        <v>305</v>
      </c>
      <c r="I164" s="441" t="s">
        <v>305</v>
      </c>
      <c r="J164" s="85"/>
    </row>
    <row r="165" spans="1:10" ht="14.5" x14ac:dyDescent="0.35">
      <c r="A165" s="383" t="s">
        <v>873</v>
      </c>
      <c r="B165" s="378">
        <v>8.0000000000000004E-4</v>
      </c>
      <c r="C165" s="440">
        <f t="shared" si="10"/>
        <v>2.3052626905960594E-5</v>
      </c>
      <c r="D165" s="378">
        <v>9.2401499999999991E-3</v>
      </c>
      <c r="E165" s="440">
        <f t="shared" si="11"/>
        <v>2.8298396579935358E-4</v>
      </c>
      <c r="F165" s="378">
        <v>6.2490000000000002E-3</v>
      </c>
      <c r="G165" s="440">
        <f t="shared" si="12"/>
        <v>1.7562476119748413E-4</v>
      </c>
      <c r="H165" s="440" t="s">
        <v>305</v>
      </c>
      <c r="I165" s="441">
        <f t="shared" si="14"/>
        <v>681.125</v>
      </c>
      <c r="J165" s="85"/>
    </row>
    <row r="166" spans="1:10" ht="14.5" x14ac:dyDescent="0.35">
      <c r="A166" s="383" t="s">
        <v>796</v>
      </c>
      <c r="B166" s="378">
        <v>0</v>
      </c>
      <c r="C166" s="440">
        <f t="shared" si="10"/>
        <v>0</v>
      </c>
      <c r="D166" s="378">
        <v>3.4336246800000003</v>
      </c>
      <c r="E166" s="440">
        <f t="shared" si="11"/>
        <v>0.10515638047141405</v>
      </c>
      <c r="F166" s="378">
        <v>5.1870299999999996E-3</v>
      </c>
      <c r="G166" s="440">
        <f t="shared" si="12"/>
        <v>1.4577866939897359E-4</v>
      </c>
      <c r="H166" s="440" t="s">
        <v>305</v>
      </c>
      <c r="I166" s="441" t="s">
        <v>305</v>
      </c>
      <c r="J166" s="85"/>
    </row>
    <row r="167" spans="1:10" ht="14.5" x14ac:dyDescent="0.35">
      <c r="A167" s="383" t="s">
        <v>768</v>
      </c>
      <c r="B167" s="378">
        <v>0</v>
      </c>
      <c r="C167" s="440">
        <f t="shared" si="10"/>
        <v>0</v>
      </c>
      <c r="D167" s="378">
        <v>1.364493E-2</v>
      </c>
      <c r="E167" s="440">
        <f t="shared" si="11"/>
        <v>4.1788243745551475E-4</v>
      </c>
      <c r="F167" s="378">
        <v>4.6731699999999999E-3</v>
      </c>
      <c r="G167" s="440">
        <f t="shared" si="12"/>
        <v>1.3133691235161577E-4</v>
      </c>
      <c r="H167" s="440" t="s">
        <v>305</v>
      </c>
      <c r="I167" s="441" t="s">
        <v>305</v>
      </c>
      <c r="J167" s="85"/>
    </row>
    <row r="168" spans="1:10" ht="14.5" x14ac:dyDescent="0.35">
      <c r="A168" s="383" t="s">
        <v>781</v>
      </c>
      <c r="B168" s="378">
        <v>3.1E-4</v>
      </c>
      <c r="C168" s="440">
        <f t="shared" si="10"/>
        <v>8.9328929260597307E-6</v>
      </c>
      <c r="D168" s="378">
        <v>0</v>
      </c>
      <c r="E168" s="440">
        <f t="shared" si="11"/>
        <v>0</v>
      </c>
      <c r="F168" s="378">
        <v>2.7499999999999998E-3</v>
      </c>
      <c r="G168" s="440">
        <f t="shared" si="12"/>
        <v>7.7287260888635192E-5</v>
      </c>
      <c r="H168" s="440" t="s">
        <v>305</v>
      </c>
      <c r="I168" s="441" t="s">
        <v>305</v>
      </c>
      <c r="J168" s="85"/>
    </row>
    <row r="169" spans="1:10" ht="14.5" x14ac:dyDescent="0.35">
      <c r="A169" s="383" t="s">
        <v>856</v>
      </c>
      <c r="B169" s="378">
        <v>3.4425999999999998E-2</v>
      </c>
      <c r="C169" s="440">
        <f t="shared" si="10"/>
        <v>9.920121673307491E-4</v>
      </c>
      <c r="D169" s="378">
        <v>0</v>
      </c>
      <c r="E169" s="440">
        <f t="shared" si="11"/>
        <v>0</v>
      </c>
      <c r="F169" s="378">
        <v>1.9795899999999998E-3</v>
      </c>
      <c r="G169" s="440">
        <f t="shared" si="12"/>
        <v>5.5635305011830299E-5</v>
      </c>
      <c r="H169" s="440" t="s">
        <v>305</v>
      </c>
      <c r="I169" s="441" t="s">
        <v>305</v>
      </c>
      <c r="J169" s="85"/>
    </row>
    <row r="170" spans="1:10" ht="14.5" x14ac:dyDescent="0.35">
      <c r="A170" s="383" t="s">
        <v>858</v>
      </c>
      <c r="B170" s="378">
        <v>4.9768E-3</v>
      </c>
      <c r="C170" s="440">
        <f t="shared" si="10"/>
        <v>1.4341039198198085E-4</v>
      </c>
      <c r="D170" s="378">
        <v>2.5000000000000001E-4</v>
      </c>
      <c r="E170" s="440">
        <f t="shared" si="11"/>
        <v>7.6563682894583318E-6</v>
      </c>
      <c r="F170" s="378">
        <v>1.96978E-3</v>
      </c>
      <c r="G170" s="440">
        <f t="shared" si="12"/>
        <v>5.5359600273896666E-5</v>
      </c>
      <c r="H170" s="440" t="s">
        <v>305</v>
      </c>
      <c r="I170" s="441" t="s">
        <v>305</v>
      </c>
      <c r="J170" s="85"/>
    </row>
    <row r="171" spans="1:10" ht="14.5" x14ac:dyDescent="0.35">
      <c r="A171" s="383" t="s">
        <v>716</v>
      </c>
      <c r="B171" s="378">
        <v>1.005E-3</v>
      </c>
      <c r="C171" s="440">
        <f t="shared" si="10"/>
        <v>2.8959862550612998E-5</v>
      </c>
      <c r="D171" s="378">
        <v>0.99386648</v>
      </c>
      <c r="E171" s="440">
        <f t="shared" si="11"/>
        <v>3.0437631205710296E-2</v>
      </c>
      <c r="F171" s="378">
        <v>1.75E-3</v>
      </c>
      <c r="G171" s="440">
        <f t="shared" si="12"/>
        <v>4.9182802383676948E-5</v>
      </c>
      <c r="H171" s="440" t="s">
        <v>305</v>
      </c>
      <c r="I171" s="441" t="s">
        <v>305</v>
      </c>
      <c r="J171" s="85"/>
    </row>
    <row r="172" spans="1:10" ht="14.5" x14ac:dyDescent="0.35">
      <c r="A172" s="383" t="s">
        <v>703</v>
      </c>
      <c r="B172" s="378">
        <v>4.2665300000000001E-3</v>
      </c>
      <c r="C172" s="440">
        <f t="shared" si="10"/>
        <v>1.2294340534136006E-4</v>
      </c>
      <c r="D172" s="378">
        <v>0</v>
      </c>
      <c r="E172" s="440">
        <f t="shared" si="11"/>
        <v>0</v>
      </c>
      <c r="F172" s="378">
        <v>1.31163E-3</v>
      </c>
      <c r="G172" s="440">
        <f t="shared" si="12"/>
        <v>3.6862650908858396E-5</v>
      </c>
      <c r="H172" s="440" t="s">
        <v>305</v>
      </c>
      <c r="I172" s="441" t="s">
        <v>305</v>
      </c>
      <c r="J172" s="85"/>
    </row>
    <row r="173" spans="1:10" ht="14.5" x14ac:dyDescent="0.35">
      <c r="A173" s="383" t="s">
        <v>789</v>
      </c>
      <c r="B173" s="378">
        <v>6.4145743299999998</v>
      </c>
      <c r="C173" s="440">
        <f t="shared" si="10"/>
        <v>0.18484098598755266</v>
      </c>
      <c r="D173" s="378">
        <v>0</v>
      </c>
      <c r="E173" s="440">
        <f t="shared" si="11"/>
        <v>0</v>
      </c>
      <c r="F173" s="378">
        <v>1.26925E-3</v>
      </c>
      <c r="G173" s="440">
        <f t="shared" si="12"/>
        <v>3.5671583957418267E-5</v>
      </c>
      <c r="H173" s="440" t="s">
        <v>305</v>
      </c>
      <c r="I173" s="441" t="s">
        <v>305</v>
      </c>
      <c r="J173" s="85"/>
    </row>
    <row r="174" spans="1:10" ht="14.5" x14ac:dyDescent="0.35">
      <c r="A174" s="383" t="s">
        <v>860</v>
      </c>
      <c r="B174" s="378">
        <v>1.12712E-2</v>
      </c>
      <c r="C174" s="440">
        <f t="shared" si="10"/>
        <v>3.247884604780788E-4</v>
      </c>
      <c r="D174" s="378">
        <v>0</v>
      </c>
      <c r="E174" s="440">
        <f t="shared" si="11"/>
        <v>0</v>
      </c>
      <c r="F174" s="378">
        <v>1.1999999999999999E-3</v>
      </c>
      <c r="G174" s="440">
        <f t="shared" si="12"/>
        <v>3.3725350205949899E-5</v>
      </c>
      <c r="H174" s="440" t="s">
        <v>305</v>
      </c>
      <c r="I174" s="441" t="s">
        <v>305</v>
      </c>
      <c r="J174" s="85"/>
    </row>
    <row r="175" spans="1:10" ht="14.5" x14ac:dyDescent="0.35">
      <c r="A175" s="383" t="s">
        <v>749</v>
      </c>
      <c r="B175" s="378">
        <v>0</v>
      </c>
      <c r="C175" s="440">
        <f t="shared" si="10"/>
        <v>0</v>
      </c>
      <c r="D175" s="378">
        <v>0</v>
      </c>
      <c r="E175" s="440">
        <f t="shared" si="11"/>
        <v>0</v>
      </c>
      <c r="F175" s="378">
        <v>1.178E-3</v>
      </c>
      <c r="G175" s="440">
        <f t="shared" si="12"/>
        <v>3.3107052118840825E-5</v>
      </c>
      <c r="H175" s="440" t="s">
        <v>305</v>
      </c>
      <c r="I175" s="441" t="s">
        <v>305</v>
      </c>
      <c r="J175" s="85"/>
    </row>
    <row r="176" spans="1:10" ht="14.5" x14ac:dyDescent="0.35">
      <c r="A176" s="383" t="s">
        <v>763</v>
      </c>
      <c r="B176" s="378">
        <v>1.07298206</v>
      </c>
      <c r="C176" s="440">
        <f t="shared" si="10"/>
        <v>3.0918818882461278E-2</v>
      </c>
      <c r="D176" s="378">
        <v>3.42668039</v>
      </c>
      <c r="E176" s="440">
        <f t="shared" si="11"/>
        <v>0.10494370830441883</v>
      </c>
      <c r="F176" s="378">
        <v>1.0938199999999999E-3</v>
      </c>
      <c r="G176" s="440">
        <f t="shared" si="12"/>
        <v>3.0741218801893436E-5</v>
      </c>
      <c r="H176" s="440" t="s">
        <v>305</v>
      </c>
      <c r="I176" s="441" t="s">
        <v>305</v>
      </c>
      <c r="J176" s="85"/>
    </row>
    <row r="177" spans="1:10" ht="14.5" x14ac:dyDescent="0.35">
      <c r="A177" s="383" t="s">
        <v>711</v>
      </c>
      <c r="B177" s="378">
        <v>1.7520249999999999</v>
      </c>
      <c r="C177" s="440">
        <f t="shared" si="10"/>
        <v>5.048597331864451E-2</v>
      </c>
      <c r="D177" s="378">
        <v>6.0095000000000003E-2</v>
      </c>
      <c r="E177" s="440">
        <f t="shared" si="11"/>
        <v>1.840437809419994E-3</v>
      </c>
      <c r="F177" s="378">
        <v>9.5E-4</v>
      </c>
      <c r="G177" s="440">
        <f t="shared" si="12"/>
        <v>2.6699235579710344E-5</v>
      </c>
      <c r="H177" s="440" t="s">
        <v>305</v>
      </c>
      <c r="I177" s="441" t="s">
        <v>305</v>
      </c>
      <c r="J177" s="85"/>
    </row>
    <row r="178" spans="1:10" ht="14.5" x14ac:dyDescent="0.35">
      <c r="A178" s="383" t="s">
        <v>738</v>
      </c>
      <c r="B178" s="378">
        <v>8.9223999999999998E-4</v>
      </c>
      <c r="C178" s="440">
        <f t="shared" si="10"/>
        <v>2.5710594788217847E-5</v>
      </c>
      <c r="D178" s="378">
        <v>0</v>
      </c>
      <c r="E178" s="440">
        <f t="shared" si="11"/>
        <v>0</v>
      </c>
      <c r="F178" s="378">
        <v>8.8829999999999996E-4</v>
      </c>
      <c r="G178" s="440">
        <f t="shared" si="12"/>
        <v>2.4965190489954416E-5</v>
      </c>
      <c r="H178" s="440" t="s">
        <v>305</v>
      </c>
      <c r="I178" s="441" t="s">
        <v>305</v>
      </c>
      <c r="J178" s="85"/>
    </row>
    <row r="179" spans="1:10" ht="14.5" x14ac:dyDescent="0.35">
      <c r="A179" s="383" t="s">
        <v>751</v>
      </c>
      <c r="B179" s="378">
        <v>0</v>
      </c>
      <c r="C179" s="440">
        <f t="shared" si="10"/>
        <v>0</v>
      </c>
      <c r="D179" s="378">
        <v>6.4999999999999997E-4</v>
      </c>
      <c r="E179" s="440">
        <f t="shared" si="11"/>
        <v>1.9906557552591663E-5</v>
      </c>
      <c r="F179" s="378">
        <v>8.0000000000000004E-4</v>
      </c>
      <c r="G179" s="440">
        <f t="shared" si="12"/>
        <v>2.2483566803966604E-5</v>
      </c>
      <c r="H179" s="440" t="s">
        <v>305</v>
      </c>
      <c r="I179" s="441" t="s">
        <v>305</v>
      </c>
      <c r="J179" s="85"/>
    </row>
    <row r="180" spans="1:10" ht="14.5" x14ac:dyDescent="0.35">
      <c r="A180" s="383" t="s">
        <v>740</v>
      </c>
      <c r="B180" s="378">
        <v>0</v>
      </c>
      <c r="C180" s="440">
        <f t="shared" si="10"/>
        <v>0</v>
      </c>
      <c r="D180" s="378">
        <v>0</v>
      </c>
      <c r="E180" s="440">
        <f t="shared" si="11"/>
        <v>0</v>
      </c>
      <c r="F180" s="378">
        <v>5.5999000000000001E-4</v>
      </c>
      <c r="G180" s="440">
        <f t="shared" si="12"/>
        <v>1.5738215718191571E-5</v>
      </c>
      <c r="H180" s="440" t="s">
        <v>305</v>
      </c>
      <c r="I180" s="441" t="s">
        <v>305</v>
      </c>
      <c r="J180" s="85"/>
    </row>
    <row r="181" spans="1:10" ht="14.5" x14ac:dyDescent="0.35">
      <c r="A181" s="383" t="s">
        <v>819</v>
      </c>
      <c r="B181" s="378">
        <v>2.1409000000000001E-4</v>
      </c>
      <c r="C181" s="440">
        <f t="shared" si="10"/>
        <v>6.1691711178713795E-6</v>
      </c>
      <c r="D181" s="378">
        <v>2.8800000000000002E-3</v>
      </c>
      <c r="E181" s="440">
        <f t="shared" si="11"/>
        <v>8.8201362694559991E-5</v>
      </c>
      <c r="F181" s="378">
        <v>2.5086999999999999E-4</v>
      </c>
      <c r="G181" s="440">
        <f t="shared" si="12"/>
        <v>7.0505655051388766E-6</v>
      </c>
      <c r="H181" s="440" t="s">
        <v>305</v>
      </c>
      <c r="I181" s="441" t="s">
        <v>305</v>
      </c>
      <c r="J181" s="85"/>
    </row>
    <row r="182" spans="1:10" ht="14.5" x14ac:dyDescent="0.35">
      <c r="A182" s="383" t="s">
        <v>722</v>
      </c>
      <c r="B182" s="378">
        <v>0</v>
      </c>
      <c r="C182" s="440">
        <f t="shared" si="10"/>
        <v>0</v>
      </c>
      <c r="D182" s="378">
        <v>0</v>
      </c>
      <c r="E182" s="440">
        <f t="shared" si="11"/>
        <v>0</v>
      </c>
      <c r="F182" s="378">
        <v>1.4999999999999999E-4</v>
      </c>
      <c r="G182" s="440">
        <f t="shared" si="12"/>
        <v>4.2156687757437373E-6</v>
      </c>
      <c r="H182" s="440" t="s">
        <v>305</v>
      </c>
      <c r="I182" s="441" t="s">
        <v>305</v>
      </c>
      <c r="J182" s="85"/>
    </row>
    <row r="183" spans="1:10" ht="14.5" x14ac:dyDescent="0.35">
      <c r="A183" s="383" t="s">
        <v>725</v>
      </c>
      <c r="B183" s="378">
        <v>1E-4</v>
      </c>
      <c r="C183" s="440">
        <f t="shared" si="10"/>
        <v>2.8815783632450742E-6</v>
      </c>
      <c r="D183" s="378">
        <v>0</v>
      </c>
      <c r="E183" s="440">
        <f t="shared" si="11"/>
        <v>0</v>
      </c>
      <c r="F183" s="378">
        <v>1E-4</v>
      </c>
      <c r="G183" s="440">
        <f t="shared" si="12"/>
        <v>2.8104458504958255E-6</v>
      </c>
      <c r="H183" s="440" t="s">
        <v>305</v>
      </c>
      <c r="I183" s="441" t="s">
        <v>305</v>
      </c>
      <c r="J183" s="85"/>
    </row>
    <row r="184" spans="1:10" ht="14.5" x14ac:dyDescent="0.35">
      <c r="A184" s="383" t="s">
        <v>882</v>
      </c>
      <c r="B184" s="378">
        <v>0.45487592999999998</v>
      </c>
      <c r="C184" s="440">
        <f t="shared" si="10"/>
        <v>1.310760637848981E-2</v>
      </c>
      <c r="D184" s="378">
        <v>6.214372E-2</v>
      </c>
      <c r="E184" s="440">
        <f t="shared" si="11"/>
        <v>1.90318082878791E-3</v>
      </c>
      <c r="F184" s="378">
        <v>9.7999999999999997E-5</v>
      </c>
      <c r="G184" s="440">
        <f t="shared" si="12"/>
        <v>2.7542369334859088E-6</v>
      </c>
      <c r="H184" s="440" t="s">
        <v>305</v>
      </c>
      <c r="I184" s="441" t="s">
        <v>305</v>
      </c>
      <c r="J184" s="85"/>
    </row>
    <row r="185" spans="1:10" ht="14.5" x14ac:dyDescent="0.35">
      <c r="A185" s="383" t="s">
        <v>759</v>
      </c>
      <c r="B185" s="378">
        <v>0.15460657999999999</v>
      </c>
      <c r="C185" s="440">
        <f t="shared" si="10"/>
        <v>4.4551097574331861E-3</v>
      </c>
      <c r="D185" s="378">
        <v>0</v>
      </c>
      <c r="E185" s="440">
        <f t="shared" si="11"/>
        <v>0</v>
      </c>
      <c r="F185" s="378">
        <v>2.0999999999999999E-5</v>
      </c>
      <c r="G185" s="440">
        <f t="shared" si="12"/>
        <v>5.9019362860412332E-7</v>
      </c>
      <c r="H185" s="440" t="s">
        <v>305</v>
      </c>
      <c r="I185" s="441" t="s">
        <v>305</v>
      </c>
      <c r="J185" s="85"/>
    </row>
    <row r="186" spans="1:10" ht="14.5" x14ac:dyDescent="0.35">
      <c r="A186" s="383" t="s">
        <v>862</v>
      </c>
      <c r="B186" s="378">
        <v>7.3030999999999997E-4</v>
      </c>
      <c r="C186" s="440">
        <f t="shared" si="10"/>
        <v>2.1044454944615099E-5</v>
      </c>
      <c r="D186" s="378">
        <v>0</v>
      </c>
      <c r="E186" s="440">
        <f t="shared" si="11"/>
        <v>0</v>
      </c>
      <c r="F186" s="378">
        <v>1.6510000000000003E-5</v>
      </c>
      <c r="G186" s="440">
        <f t="shared" si="12"/>
        <v>4.6400460991686088E-7</v>
      </c>
      <c r="H186" s="440" t="s">
        <v>305</v>
      </c>
      <c r="I186" s="441" t="s">
        <v>305</v>
      </c>
      <c r="J186" s="85"/>
    </row>
    <row r="187" spans="1:10" ht="14.5" x14ac:dyDescent="0.35">
      <c r="A187" s="383" t="s">
        <v>698</v>
      </c>
      <c r="B187" s="378">
        <v>0</v>
      </c>
      <c r="C187" s="440">
        <f t="shared" si="10"/>
        <v>0</v>
      </c>
      <c r="D187" s="378">
        <v>0</v>
      </c>
      <c r="E187" s="440">
        <f t="shared" si="11"/>
        <v>0</v>
      </c>
      <c r="F187" s="378">
        <v>0</v>
      </c>
      <c r="G187" s="440">
        <f t="shared" si="12"/>
        <v>0</v>
      </c>
      <c r="H187" s="440" t="s">
        <v>305</v>
      </c>
      <c r="I187" s="441" t="s">
        <v>305</v>
      </c>
      <c r="J187" s="85"/>
    </row>
    <row r="188" spans="1:10" ht="14.5" x14ac:dyDescent="0.35">
      <c r="A188" s="383" t="s">
        <v>753</v>
      </c>
      <c r="B188" s="378">
        <v>4.235E-3</v>
      </c>
      <c r="C188" s="440">
        <f t="shared" si="10"/>
        <v>1.2203484368342891E-4</v>
      </c>
      <c r="D188" s="378">
        <v>0</v>
      </c>
      <c r="E188" s="440">
        <f t="shared" si="11"/>
        <v>0</v>
      </c>
      <c r="F188" s="378">
        <v>0</v>
      </c>
      <c r="G188" s="440">
        <f t="shared" si="12"/>
        <v>0</v>
      </c>
      <c r="H188" s="440" t="s">
        <v>305</v>
      </c>
      <c r="I188" s="441" t="s">
        <v>305</v>
      </c>
      <c r="J188" s="85"/>
    </row>
    <row r="189" spans="1:10" ht="14.5" x14ac:dyDescent="0.35">
      <c r="A189" s="383" t="s">
        <v>852</v>
      </c>
      <c r="B189" s="378">
        <v>0</v>
      </c>
      <c r="C189" s="440">
        <f t="shared" si="10"/>
        <v>0</v>
      </c>
      <c r="D189" s="378">
        <v>0</v>
      </c>
      <c r="E189" s="440">
        <f t="shared" si="11"/>
        <v>0</v>
      </c>
      <c r="F189" s="378">
        <v>0</v>
      </c>
      <c r="G189" s="440">
        <f t="shared" si="12"/>
        <v>0</v>
      </c>
      <c r="H189" s="440" t="s">
        <v>305</v>
      </c>
      <c r="I189" s="441" t="s">
        <v>305</v>
      </c>
      <c r="J189" s="85"/>
    </row>
    <row r="190" spans="1:10" ht="14.5" x14ac:dyDescent="0.35">
      <c r="A190" s="383" t="s">
        <v>720</v>
      </c>
      <c r="B190" s="378">
        <v>0</v>
      </c>
      <c r="C190" s="440">
        <f t="shared" si="10"/>
        <v>0</v>
      </c>
      <c r="D190" s="378">
        <v>0</v>
      </c>
      <c r="E190" s="440">
        <f t="shared" si="11"/>
        <v>0</v>
      </c>
      <c r="F190" s="378">
        <v>0</v>
      </c>
      <c r="G190" s="440">
        <f t="shared" si="12"/>
        <v>0</v>
      </c>
      <c r="H190" s="440" t="s">
        <v>305</v>
      </c>
      <c r="I190" s="441" t="s">
        <v>305</v>
      </c>
      <c r="J190" s="85"/>
    </row>
    <row r="191" spans="1:10" ht="14.5" x14ac:dyDescent="0.35">
      <c r="A191" s="383" t="s">
        <v>712</v>
      </c>
      <c r="B191" s="378">
        <v>0</v>
      </c>
      <c r="C191" s="440">
        <f t="shared" si="10"/>
        <v>0</v>
      </c>
      <c r="D191" s="378">
        <v>0</v>
      </c>
      <c r="E191" s="440">
        <f t="shared" si="11"/>
        <v>0</v>
      </c>
      <c r="F191" s="378">
        <v>0</v>
      </c>
      <c r="G191" s="440">
        <f t="shared" si="12"/>
        <v>0</v>
      </c>
      <c r="H191" s="440" t="s">
        <v>305</v>
      </c>
      <c r="I191" s="441" t="s">
        <v>305</v>
      </c>
      <c r="J191" s="85"/>
    </row>
    <row r="192" spans="1:10" ht="14.5" x14ac:dyDescent="0.35">
      <c r="A192" s="383" t="s">
        <v>700</v>
      </c>
      <c r="B192" s="378">
        <v>3.2512840000000001</v>
      </c>
      <c r="C192" s="440">
        <f t="shared" si="10"/>
        <v>9.3688296271648985E-2</v>
      </c>
      <c r="D192" s="378">
        <v>0</v>
      </c>
      <c r="E192" s="440">
        <f t="shared" si="11"/>
        <v>0</v>
      </c>
      <c r="F192" s="378">
        <v>0</v>
      </c>
      <c r="G192" s="440">
        <f t="shared" si="12"/>
        <v>0</v>
      </c>
      <c r="H192" s="440" t="s">
        <v>305</v>
      </c>
      <c r="I192" s="441" t="s">
        <v>305</v>
      </c>
      <c r="J192" s="85"/>
    </row>
    <row r="193" spans="1:10" ht="14.5" x14ac:dyDescent="0.35">
      <c r="A193" s="383" t="s">
        <v>897</v>
      </c>
      <c r="B193" s="378">
        <v>0</v>
      </c>
      <c r="C193" s="440">
        <f t="shared" si="10"/>
        <v>0</v>
      </c>
      <c r="D193" s="378">
        <v>0</v>
      </c>
      <c r="E193" s="440">
        <f t="shared" si="11"/>
        <v>0</v>
      </c>
      <c r="F193" s="378">
        <v>0</v>
      </c>
      <c r="G193" s="440">
        <f t="shared" si="12"/>
        <v>0</v>
      </c>
      <c r="H193" s="440" t="s">
        <v>305</v>
      </c>
      <c r="I193" s="441" t="s">
        <v>305</v>
      </c>
      <c r="J193" s="85"/>
    </row>
    <row r="194" spans="1:10" ht="14.5" x14ac:dyDescent="0.35">
      <c r="A194" s="383" t="s">
        <v>869</v>
      </c>
      <c r="B194" s="378">
        <v>0</v>
      </c>
      <c r="C194" s="440">
        <f t="shared" si="10"/>
        <v>0</v>
      </c>
      <c r="D194" s="378">
        <v>0</v>
      </c>
      <c r="E194" s="440">
        <f t="shared" si="11"/>
        <v>0</v>
      </c>
      <c r="F194" s="378">
        <v>0</v>
      </c>
      <c r="G194" s="440">
        <f t="shared" si="12"/>
        <v>0</v>
      </c>
      <c r="H194" s="440" t="s">
        <v>305</v>
      </c>
      <c r="I194" s="441" t="s">
        <v>305</v>
      </c>
      <c r="J194" s="85"/>
    </row>
    <row r="195" spans="1:10" ht="14.5" x14ac:dyDescent="0.35">
      <c r="A195" s="383" t="s">
        <v>736</v>
      </c>
      <c r="B195" s="378">
        <v>0</v>
      </c>
      <c r="C195" s="440">
        <f t="shared" si="10"/>
        <v>0</v>
      </c>
      <c r="D195" s="378">
        <v>0</v>
      </c>
      <c r="E195" s="440">
        <f t="shared" si="11"/>
        <v>0</v>
      </c>
      <c r="F195" s="378">
        <v>0</v>
      </c>
      <c r="G195" s="440">
        <f t="shared" si="12"/>
        <v>0</v>
      </c>
      <c r="H195" s="440" t="s">
        <v>305</v>
      </c>
      <c r="I195" s="441" t="s">
        <v>305</v>
      </c>
      <c r="J195" s="85"/>
    </row>
    <row r="196" spans="1:10" ht="14.5" x14ac:dyDescent="0.35">
      <c r="A196" s="383" t="s">
        <v>805</v>
      </c>
      <c r="B196" s="378">
        <v>4.0481000000000002E-4</v>
      </c>
      <c r="C196" s="440">
        <f t="shared" ref="C196:C223" si="15">(B196/$B$267)*100</f>
        <v>1.1664917372252387E-5</v>
      </c>
      <c r="D196" s="378">
        <v>0</v>
      </c>
      <c r="E196" s="440">
        <f t="shared" ref="E196:E223" si="16">(D196/$D$267)*100</f>
        <v>0</v>
      </c>
      <c r="F196" s="378">
        <v>0</v>
      </c>
      <c r="G196" s="440">
        <f t="shared" ref="G196:G223" si="17">(F196/$F$267)*100</f>
        <v>0</v>
      </c>
      <c r="H196" s="440" t="s">
        <v>305</v>
      </c>
      <c r="I196" s="441" t="s">
        <v>305</v>
      </c>
      <c r="J196" s="85"/>
    </row>
    <row r="197" spans="1:10" ht="14.5" x14ac:dyDescent="0.35">
      <c r="A197" s="383" t="s">
        <v>746</v>
      </c>
      <c r="B197" s="378">
        <v>0</v>
      </c>
      <c r="C197" s="440">
        <f t="shared" si="15"/>
        <v>0</v>
      </c>
      <c r="D197" s="378">
        <v>0</v>
      </c>
      <c r="E197" s="440">
        <f t="shared" si="16"/>
        <v>0</v>
      </c>
      <c r="F197" s="378">
        <v>0</v>
      </c>
      <c r="G197" s="440">
        <f t="shared" si="17"/>
        <v>0</v>
      </c>
      <c r="H197" s="440" t="s">
        <v>305</v>
      </c>
      <c r="I197" s="441" t="s">
        <v>305</v>
      </c>
      <c r="J197" s="85"/>
    </row>
    <row r="198" spans="1:10" ht="14.5" x14ac:dyDescent="0.35">
      <c r="A198" s="383" t="s">
        <v>764</v>
      </c>
      <c r="B198" s="378">
        <v>3.2461599999999997E-3</v>
      </c>
      <c r="C198" s="440">
        <f t="shared" si="15"/>
        <v>9.3540644196316288E-5</v>
      </c>
      <c r="D198" s="378">
        <v>1.3840989999999999E-2</v>
      </c>
      <c r="E198" s="440">
        <f t="shared" si="16"/>
        <v>4.2388686772283949E-4</v>
      </c>
      <c r="F198" s="378">
        <v>0</v>
      </c>
      <c r="G198" s="440">
        <f t="shared" si="17"/>
        <v>0</v>
      </c>
      <c r="H198" s="440" t="s">
        <v>305</v>
      </c>
      <c r="I198" s="441" t="s">
        <v>305</v>
      </c>
      <c r="J198" s="85"/>
    </row>
    <row r="199" spans="1:10" ht="14.5" x14ac:dyDescent="0.35">
      <c r="A199" s="383" t="s">
        <v>874</v>
      </c>
      <c r="B199" s="378">
        <v>1.5090399999999999E-3</v>
      </c>
      <c r="C199" s="440">
        <f t="shared" si="15"/>
        <v>4.3484170132713465E-5</v>
      </c>
      <c r="D199" s="378">
        <v>1.7361800000000001E-3</v>
      </c>
      <c r="E199" s="440">
        <f t="shared" si="16"/>
        <v>5.3171333987167075E-5</v>
      </c>
      <c r="F199" s="378">
        <v>0</v>
      </c>
      <c r="G199" s="440">
        <f t="shared" si="17"/>
        <v>0</v>
      </c>
      <c r="H199" s="440" t="s">
        <v>305</v>
      </c>
      <c r="I199" s="441" t="s">
        <v>305</v>
      </c>
      <c r="J199" s="85"/>
    </row>
    <row r="200" spans="1:10" ht="14.5" x14ac:dyDescent="0.35">
      <c r="A200" s="383" t="s">
        <v>747</v>
      </c>
      <c r="B200" s="378">
        <v>0</v>
      </c>
      <c r="C200" s="440">
        <f t="shared" si="15"/>
        <v>0</v>
      </c>
      <c r="D200" s="378">
        <v>0</v>
      </c>
      <c r="E200" s="440">
        <f t="shared" si="16"/>
        <v>0</v>
      </c>
      <c r="F200" s="378">
        <v>0</v>
      </c>
      <c r="G200" s="440">
        <f t="shared" si="17"/>
        <v>0</v>
      </c>
      <c r="H200" s="440" t="s">
        <v>305</v>
      </c>
      <c r="I200" s="441" t="s">
        <v>305</v>
      </c>
      <c r="J200" s="85"/>
    </row>
    <row r="201" spans="1:10" ht="14.5" x14ac:dyDescent="0.35">
      <c r="A201" s="383" t="s">
        <v>845</v>
      </c>
      <c r="B201" s="378">
        <v>0</v>
      </c>
      <c r="C201" s="440">
        <f t="shared" si="15"/>
        <v>0</v>
      </c>
      <c r="D201" s="378">
        <v>0</v>
      </c>
      <c r="E201" s="440">
        <f t="shared" si="16"/>
        <v>0</v>
      </c>
      <c r="F201" s="378">
        <v>0</v>
      </c>
      <c r="G201" s="440">
        <f t="shared" si="17"/>
        <v>0</v>
      </c>
      <c r="H201" s="440" t="s">
        <v>305</v>
      </c>
      <c r="I201" s="441" t="s">
        <v>305</v>
      </c>
      <c r="J201" s="85"/>
    </row>
    <row r="202" spans="1:10" ht="14.5" x14ac:dyDescent="0.35">
      <c r="A202" s="383" t="s">
        <v>739</v>
      </c>
      <c r="B202" s="378">
        <v>0</v>
      </c>
      <c r="C202" s="440">
        <f t="shared" si="15"/>
        <v>0</v>
      </c>
      <c r="D202" s="378">
        <v>0</v>
      </c>
      <c r="E202" s="440">
        <f t="shared" si="16"/>
        <v>0</v>
      </c>
      <c r="F202" s="378">
        <v>0</v>
      </c>
      <c r="G202" s="440">
        <f t="shared" si="17"/>
        <v>0</v>
      </c>
      <c r="H202" s="440" t="s">
        <v>305</v>
      </c>
      <c r="I202" s="441" t="s">
        <v>305</v>
      </c>
      <c r="J202" s="85"/>
    </row>
    <row r="203" spans="1:10" ht="14.5" x14ac:dyDescent="0.35">
      <c r="A203" s="383" t="s">
        <v>719</v>
      </c>
      <c r="B203" s="378">
        <v>0</v>
      </c>
      <c r="C203" s="440">
        <f t="shared" si="15"/>
        <v>0</v>
      </c>
      <c r="D203" s="378">
        <v>0</v>
      </c>
      <c r="E203" s="440">
        <f t="shared" si="16"/>
        <v>0</v>
      </c>
      <c r="F203" s="378">
        <v>0</v>
      </c>
      <c r="G203" s="440">
        <f t="shared" si="17"/>
        <v>0</v>
      </c>
      <c r="H203" s="440" t="s">
        <v>305</v>
      </c>
      <c r="I203" s="441" t="s">
        <v>305</v>
      </c>
      <c r="J203" s="85"/>
    </row>
    <row r="204" spans="1:10" ht="14.5" x14ac:dyDescent="0.35">
      <c r="A204" s="383" t="s">
        <v>975</v>
      </c>
      <c r="B204" s="378">
        <v>0</v>
      </c>
      <c r="C204" s="440">
        <f t="shared" si="15"/>
        <v>0</v>
      </c>
      <c r="D204" s="378">
        <v>0</v>
      </c>
      <c r="E204" s="440">
        <f t="shared" si="16"/>
        <v>0</v>
      </c>
      <c r="F204" s="378">
        <v>0</v>
      </c>
      <c r="G204" s="440">
        <f t="shared" si="17"/>
        <v>0</v>
      </c>
      <c r="H204" s="440" t="s">
        <v>305</v>
      </c>
      <c r="I204" s="441" t="s">
        <v>305</v>
      </c>
      <c r="J204" s="85"/>
    </row>
    <row r="205" spans="1:10" ht="14.5" x14ac:dyDescent="0.35">
      <c r="A205" s="383" t="s">
        <v>713</v>
      </c>
      <c r="B205" s="378">
        <v>0</v>
      </c>
      <c r="C205" s="440">
        <f t="shared" si="15"/>
        <v>0</v>
      </c>
      <c r="D205" s="378">
        <v>0</v>
      </c>
      <c r="E205" s="440">
        <f t="shared" si="16"/>
        <v>0</v>
      </c>
      <c r="F205" s="378">
        <v>0</v>
      </c>
      <c r="G205" s="440">
        <f t="shared" si="17"/>
        <v>0</v>
      </c>
      <c r="H205" s="440" t="s">
        <v>305</v>
      </c>
      <c r="I205" s="441" t="s">
        <v>305</v>
      </c>
      <c r="J205" s="85"/>
    </row>
    <row r="206" spans="1:10" ht="14.5" x14ac:dyDescent="0.35">
      <c r="A206" s="383" t="s">
        <v>755</v>
      </c>
      <c r="B206" s="378">
        <v>0</v>
      </c>
      <c r="C206" s="440">
        <f t="shared" si="15"/>
        <v>0</v>
      </c>
      <c r="D206" s="378">
        <v>0</v>
      </c>
      <c r="E206" s="440">
        <f t="shared" si="16"/>
        <v>0</v>
      </c>
      <c r="F206" s="378">
        <v>0</v>
      </c>
      <c r="G206" s="440">
        <f t="shared" si="17"/>
        <v>0</v>
      </c>
      <c r="H206" s="440" t="s">
        <v>305</v>
      </c>
      <c r="I206" s="441" t="s">
        <v>305</v>
      </c>
      <c r="J206" s="85"/>
    </row>
    <row r="207" spans="1:10" ht="14.5" x14ac:dyDescent="0.35">
      <c r="A207" s="383" t="s">
        <v>729</v>
      </c>
      <c r="B207" s="378">
        <v>0</v>
      </c>
      <c r="C207" s="440">
        <f t="shared" si="15"/>
        <v>0</v>
      </c>
      <c r="D207" s="378">
        <v>0</v>
      </c>
      <c r="E207" s="440">
        <f t="shared" si="16"/>
        <v>0</v>
      </c>
      <c r="F207" s="378">
        <v>0</v>
      </c>
      <c r="G207" s="440">
        <f t="shared" si="17"/>
        <v>0</v>
      </c>
      <c r="H207" s="440" t="s">
        <v>305</v>
      </c>
      <c r="I207" s="441" t="s">
        <v>305</v>
      </c>
      <c r="J207" s="85"/>
    </row>
    <row r="208" spans="1:10" ht="14.5" x14ac:dyDescent="0.35">
      <c r="A208" s="383" t="s">
        <v>701</v>
      </c>
      <c r="B208" s="378">
        <v>0</v>
      </c>
      <c r="C208" s="440">
        <f t="shared" si="15"/>
        <v>0</v>
      </c>
      <c r="D208" s="378">
        <v>2.6774999999999998E-4</v>
      </c>
      <c r="E208" s="440">
        <f t="shared" si="16"/>
        <v>8.1999704380098738E-6</v>
      </c>
      <c r="F208" s="378">
        <v>0</v>
      </c>
      <c r="G208" s="440">
        <f t="shared" si="17"/>
        <v>0</v>
      </c>
      <c r="H208" s="440" t="s">
        <v>305</v>
      </c>
      <c r="I208" s="441" t="s">
        <v>305</v>
      </c>
      <c r="J208" s="85"/>
    </row>
    <row r="209" spans="1:10" ht="14.5" x14ac:dyDescent="0.35">
      <c r="A209" s="383" t="s">
        <v>842</v>
      </c>
      <c r="B209" s="378">
        <v>0</v>
      </c>
      <c r="C209" s="440">
        <f t="shared" si="15"/>
        <v>0</v>
      </c>
      <c r="D209" s="378">
        <v>0</v>
      </c>
      <c r="E209" s="440">
        <f t="shared" si="16"/>
        <v>0</v>
      </c>
      <c r="F209" s="378">
        <v>0</v>
      </c>
      <c r="G209" s="440">
        <f t="shared" si="17"/>
        <v>0</v>
      </c>
      <c r="H209" s="440" t="s">
        <v>305</v>
      </c>
      <c r="I209" s="441" t="s">
        <v>305</v>
      </c>
      <c r="J209" s="85"/>
    </row>
    <row r="210" spans="1:10" ht="14.5" x14ac:dyDescent="0.35">
      <c r="A210" s="383" t="s">
        <v>714</v>
      </c>
      <c r="B210" s="378">
        <v>0.11319899999999999</v>
      </c>
      <c r="C210" s="440">
        <f t="shared" si="15"/>
        <v>3.2619178914097915E-3</v>
      </c>
      <c r="D210" s="378">
        <v>0</v>
      </c>
      <c r="E210" s="440">
        <f t="shared" si="16"/>
        <v>0</v>
      </c>
      <c r="F210" s="378">
        <v>0</v>
      </c>
      <c r="G210" s="440">
        <f t="shared" si="17"/>
        <v>0</v>
      </c>
      <c r="H210" s="440" t="s">
        <v>305</v>
      </c>
      <c r="I210" s="441" t="s">
        <v>305</v>
      </c>
      <c r="J210" s="85"/>
    </row>
    <row r="211" spans="1:10" ht="14.5" x14ac:dyDescent="0.35">
      <c r="A211" s="383" t="s">
        <v>976</v>
      </c>
      <c r="B211" s="378">
        <v>0</v>
      </c>
      <c r="C211" s="440">
        <f t="shared" si="15"/>
        <v>0</v>
      </c>
      <c r="D211" s="378">
        <v>0</v>
      </c>
      <c r="E211" s="440">
        <f t="shared" si="16"/>
        <v>0</v>
      </c>
      <c r="F211" s="378">
        <v>0</v>
      </c>
      <c r="G211" s="440">
        <f t="shared" si="17"/>
        <v>0</v>
      </c>
      <c r="H211" s="440" t="s">
        <v>305</v>
      </c>
      <c r="I211" s="441" t="s">
        <v>305</v>
      </c>
      <c r="J211" s="85"/>
    </row>
    <row r="212" spans="1:10" ht="14.5" x14ac:dyDescent="0.35">
      <c r="A212" s="383" t="s">
        <v>731</v>
      </c>
      <c r="B212" s="378">
        <v>0</v>
      </c>
      <c r="C212" s="440">
        <f t="shared" si="15"/>
        <v>0</v>
      </c>
      <c r="D212" s="378">
        <v>0</v>
      </c>
      <c r="E212" s="440">
        <f t="shared" si="16"/>
        <v>0</v>
      </c>
      <c r="F212" s="378">
        <v>0</v>
      </c>
      <c r="G212" s="440">
        <f t="shared" si="17"/>
        <v>0</v>
      </c>
      <c r="H212" s="440" t="s">
        <v>305</v>
      </c>
      <c r="I212" s="441" t="s">
        <v>305</v>
      </c>
      <c r="J212" s="85"/>
    </row>
    <row r="213" spans="1:10" ht="14.5" x14ac:dyDescent="0.35">
      <c r="A213" s="383" t="s">
        <v>733</v>
      </c>
      <c r="B213" s="378">
        <v>0</v>
      </c>
      <c r="C213" s="440">
        <f t="shared" si="15"/>
        <v>0</v>
      </c>
      <c r="D213" s="378">
        <v>9.8220000000000005E-5</v>
      </c>
      <c r="E213" s="440">
        <f t="shared" si="16"/>
        <v>3.0080339735623894E-6</v>
      </c>
      <c r="F213" s="378">
        <v>0</v>
      </c>
      <c r="G213" s="440">
        <f t="shared" si="17"/>
        <v>0</v>
      </c>
      <c r="H213" s="440" t="s">
        <v>305</v>
      </c>
      <c r="I213" s="441" t="s">
        <v>305</v>
      </c>
      <c r="J213" s="85"/>
    </row>
    <row r="214" spans="1:10" ht="14.5" x14ac:dyDescent="0.35">
      <c r="A214" s="383" t="s">
        <v>748</v>
      </c>
      <c r="B214" s="378">
        <v>0</v>
      </c>
      <c r="C214" s="440">
        <f t="shared" si="15"/>
        <v>0</v>
      </c>
      <c r="D214" s="378">
        <v>0</v>
      </c>
      <c r="E214" s="440">
        <f t="shared" si="16"/>
        <v>0</v>
      </c>
      <c r="F214" s="378">
        <v>0</v>
      </c>
      <c r="G214" s="440">
        <f t="shared" si="17"/>
        <v>0</v>
      </c>
      <c r="H214" s="440" t="s">
        <v>305</v>
      </c>
      <c r="I214" s="441" t="s">
        <v>305</v>
      </c>
      <c r="J214" s="85"/>
    </row>
    <row r="215" spans="1:10" ht="14.5" x14ac:dyDescent="0.35">
      <c r="A215" s="383" t="s">
        <v>977</v>
      </c>
      <c r="B215" s="378">
        <v>0</v>
      </c>
      <c r="C215" s="440">
        <f t="shared" si="15"/>
        <v>0</v>
      </c>
      <c r="D215" s="378">
        <v>0</v>
      </c>
      <c r="E215" s="440">
        <f t="shared" si="16"/>
        <v>0</v>
      </c>
      <c r="F215" s="378">
        <v>0</v>
      </c>
      <c r="G215" s="440">
        <f t="shared" si="17"/>
        <v>0</v>
      </c>
      <c r="H215" s="440" t="s">
        <v>305</v>
      </c>
      <c r="I215" s="441" t="s">
        <v>305</v>
      </c>
      <c r="J215" s="85"/>
    </row>
    <row r="216" spans="1:10" ht="14.5" x14ac:dyDescent="0.35">
      <c r="A216" s="383" t="s">
        <v>742</v>
      </c>
      <c r="B216" s="378">
        <v>0</v>
      </c>
      <c r="C216" s="440">
        <f t="shared" si="15"/>
        <v>0</v>
      </c>
      <c r="D216" s="378">
        <v>0</v>
      </c>
      <c r="E216" s="440">
        <f t="shared" si="16"/>
        <v>0</v>
      </c>
      <c r="F216" s="378">
        <v>0</v>
      </c>
      <c r="G216" s="440">
        <f t="shared" si="17"/>
        <v>0</v>
      </c>
      <c r="H216" s="440" t="s">
        <v>305</v>
      </c>
      <c r="I216" s="441" t="s">
        <v>305</v>
      </c>
    </row>
    <row r="217" spans="1:10" ht="14.5" x14ac:dyDescent="0.35">
      <c r="A217" s="383" t="s">
        <v>757</v>
      </c>
      <c r="B217" s="378">
        <v>1.2752629999999999E-2</v>
      </c>
      <c r="C217" s="440">
        <f t="shared" si="15"/>
        <v>3.6747702682470029E-4</v>
      </c>
      <c r="D217" s="378">
        <v>0</v>
      </c>
      <c r="E217" s="440">
        <f t="shared" si="16"/>
        <v>0</v>
      </c>
      <c r="F217" s="378">
        <v>0</v>
      </c>
      <c r="G217" s="440">
        <f t="shared" si="17"/>
        <v>0</v>
      </c>
      <c r="H217" s="440" t="s">
        <v>305</v>
      </c>
      <c r="I217" s="441" t="s">
        <v>305</v>
      </c>
    </row>
    <row r="218" spans="1:10" s="151" customFormat="1" ht="14.5" x14ac:dyDescent="0.35">
      <c r="A218" s="383" t="s">
        <v>721</v>
      </c>
      <c r="B218" s="378">
        <v>4.2917449999999996E-2</v>
      </c>
      <c r="C218" s="440">
        <f t="shared" si="15"/>
        <v>1.2366999532565232E-3</v>
      </c>
      <c r="D218" s="378">
        <v>5.2173040000000004E-2</v>
      </c>
      <c r="E218" s="440">
        <f t="shared" si="16"/>
        <v>1.5978240360825645E-3</v>
      </c>
      <c r="F218" s="378">
        <v>0</v>
      </c>
      <c r="G218" s="440">
        <f t="shared" si="17"/>
        <v>0</v>
      </c>
      <c r="H218" s="440" t="s">
        <v>305</v>
      </c>
      <c r="I218" s="441" t="s">
        <v>305</v>
      </c>
    </row>
    <row r="219" spans="1:10" ht="14.5" x14ac:dyDescent="0.35">
      <c r="A219" s="383" t="s">
        <v>707</v>
      </c>
      <c r="B219" s="378">
        <v>0.87409899999999996</v>
      </c>
      <c r="C219" s="440">
        <f t="shared" si="15"/>
        <v>2.5187847657341559E-2</v>
      </c>
      <c r="D219" s="378">
        <v>0</v>
      </c>
      <c r="E219" s="440">
        <f t="shared" si="16"/>
        <v>0</v>
      </c>
      <c r="F219" s="378">
        <v>0</v>
      </c>
      <c r="G219" s="440">
        <f t="shared" si="17"/>
        <v>0</v>
      </c>
      <c r="H219" s="440" t="s">
        <v>305</v>
      </c>
      <c r="I219" s="441" t="s">
        <v>305</v>
      </c>
    </row>
    <row r="220" spans="1:10" ht="14.5" x14ac:dyDescent="0.35">
      <c r="A220" s="383" t="s">
        <v>727</v>
      </c>
      <c r="B220" s="378">
        <v>0</v>
      </c>
      <c r="C220" s="440">
        <f t="shared" si="15"/>
        <v>0</v>
      </c>
      <c r="D220" s="378">
        <v>0</v>
      </c>
      <c r="E220" s="440">
        <f t="shared" si="16"/>
        <v>0</v>
      </c>
      <c r="F220" s="378">
        <v>0</v>
      </c>
      <c r="G220" s="440">
        <f t="shared" si="17"/>
        <v>0</v>
      </c>
      <c r="H220" s="440" t="s">
        <v>305</v>
      </c>
      <c r="I220" s="441" t="s">
        <v>305</v>
      </c>
    </row>
    <row r="221" spans="1:10" ht="14.5" x14ac:dyDescent="0.35">
      <c r="A221" s="383" t="s">
        <v>694</v>
      </c>
      <c r="B221" s="378">
        <v>0</v>
      </c>
      <c r="C221" s="440">
        <f t="shared" si="15"/>
        <v>0</v>
      </c>
      <c r="D221" s="378">
        <v>0</v>
      </c>
      <c r="E221" s="440">
        <f t="shared" si="16"/>
        <v>0</v>
      </c>
      <c r="F221" s="378">
        <v>0</v>
      </c>
      <c r="G221" s="440">
        <f t="shared" si="17"/>
        <v>0</v>
      </c>
      <c r="H221" s="440" t="s">
        <v>305</v>
      </c>
      <c r="I221" s="441" t="s">
        <v>305</v>
      </c>
    </row>
    <row r="222" spans="1:10" ht="14.5" x14ac:dyDescent="0.35">
      <c r="A222" s="383" t="s">
        <v>726</v>
      </c>
      <c r="B222" s="378">
        <v>0</v>
      </c>
      <c r="C222" s="440">
        <f t="shared" si="15"/>
        <v>0</v>
      </c>
      <c r="D222" s="378">
        <v>0</v>
      </c>
      <c r="E222" s="440">
        <f t="shared" si="16"/>
        <v>0</v>
      </c>
      <c r="F222" s="378">
        <v>0</v>
      </c>
      <c r="G222" s="440">
        <f t="shared" si="17"/>
        <v>0</v>
      </c>
      <c r="H222" s="440" t="s">
        <v>305</v>
      </c>
      <c r="I222" s="441" t="s">
        <v>305</v>
      </c>
    </row>
    <row r="223" spans="1:10" ht="14.5" x14ac:dyDescent="0.35">
      <c r="A223" s="383" t="s">
        <v>794</v>
      </c>
      <c r="B223" s="378">
        <v>0</v>
      </c>
      <c r="C223" s="440">
        <f t="shared" si="15"/>
        <v>0</v>
      </c>
      <c r="D223" s="378">
        <v>0</v>
      </c>
      <c r="E223" s="440">
        <f t="shared" si="16"/>
        <v>0</v>
      </c>
      <c r="F223" s="378">
        <v>0</v>
      </c>
      <c r="G223" s="440">
        <f t="shared" si="17"/>
        <v>0</v>
      </c>
      <c r="H223" s="440" t="s">
        <v>305</v>
      </c>
      <c r="I223" s="441" t="s">
        <v>305</v>
      </c>
    </row>
    <row r="224" spans="1:10" ht="14.5" x14ac:dyDescent="0.35">
      <c r="A224" s="383" t="s">
        <v>811</v>
      </c>
      <c r="B224" s="378">
        <v>4.0099999999999999E-4</v>
      </c>
      <c r="C224" s="440">
        <f>(B224/$B$267)*100</f>
        <v>1.1555129236612748E-5</v>
      </c>
      <c r="D224" s="378">
        <v>0</v>
      </c>
      <c r="E224" s="440">
        <f>(D224/$D$267)*100</f>
        <v>0</v>
      </c>
      <c r="F224" s="378">
        <v>0</v>
      </c>
      <c r="G224" s="440">
        <f>(F224/$F$267)*100</f>
        <v>0</v>
      </c>
      <c r="H224" s="440" t="s">
        <v>305</v>
      </c>
      <c r="I224" s="441" t="s">
        <v>305</v>
      </c>
    </row>
    <row r="225" spans="1:9" ht="14.5" x14ac:dyDescent="0.35">
      <c r="A225" s="383" t="s">
        <v>723</v>
      </c>
      <c r="B225" s="378">
        <v>0</v>
      </c>
      <c r="C225" s="440">
        <f>(B225/$B$267)*100</f>
        <v>0</v>
      </c>
      <c r="D225" s="378">
        <v>0</v>
      </c>
      <c r="E225" s="440">
        <f>(D225/$D$267)*100</f>
        <v>0</v>
      </c>
      <c r="F225" s="378">
        <v>0</v>
      </c>
      <c r="G225" s="440">
        <f>(F225/$F$267)*100</f>
        <v>0</v>
      </c>
      <c r="H225" s="440" t="s">
        <v>305</v>
      </c>
      <c r="I225" s="441" t="s">
        <v>305</v>
      </c>
    </row>
    <row r="226" spans="1:9" ht="14.5" x14ac:dyDescent="0.35">
      <c r="A226" s="383" t="s">
        <v>978</v>
      </c>
      <c r="B226" s="378">
        <v>0</v>
      </c>
      <c r="C226" s="440">
        <f t="shared" ref="C226:C266" si="18">(B226/$B$267)*100</f>
        <v>0</v>
      </c>
      <c r="D226" s="378">
        <v>0</v>
      </c>
      <c r="E226" s="440">
        <f t="shared" ref="E226:E266" si="19">(D226/$D$267)*100</f>
        <v>0</v>
      </c>
      <c r="F226" s="378">
        <v>0</v>
      </c>
      <c r="G226" s="440">
        <f t="shared" ref="G226:G266" si="20">(F226/$F$267)*100</f>
        <v>0</v>
      </c>
      <c r="H226" s="440" t="s">
        <v>305</v>
      </c>
      <c r="I226" s="441" t="s">
        <v>305</v>
      </c>
    </row>
    <row r="227" spans="1:9" ht="14.5" x14ac:dyDescent="0.35">
      <c r="A227" s="383" t="s">
        <v>821</v>
      </c>
      <c r="B227" s="378">
        <v>0</v>
      </c>
      <c r="C227" s="440">
        <f t="shared" si="18"/>
        <v>0</v>
      </c>
      <c r="D227" s="378">
        <v>0</v>
      </c>
      <c r="E227" s="440">
        <f t="shared" si="19"/>
        <v>0</v>
      </c>
      <c r="F227" s="378">
        <v>0</v>
      </c>
      <c r="G227" s="440">
        <f t="shared" si="20"/>
        <v>0</v>
      </c>
      <c r="H227" s="440" t="s">
        <v>305</v>
      </c>
      <c r="I227" s="441" t="s">
        <v>305</v>
      </c>
    </row>
    <row r="228" spans="1:9" ht="14.5" x14ac:dyDescent="0.35">
      <c r="A228" s="383" t="s">
        <v>782</v>
      </c>
      <c r="B228" s="378">
        <v>0</v>
      </c>
      <c r="C228" s="440">
        <f t="shared" si="18"/>
        <v>0</v>
      </c>
      <c r="D228" s="378">
        <v>0</v>
      </c>
      <c r="E228" s="440">
        <f t="shared" si="19"/>
        <v>0</v>
      </c>
      <c r="F228" s="378">
        <v>0</v>
      </c>
      <c r="G228" s="440">
        <f t="shared" si="20"/>
        <v>0</v>
      </c>
      <c r="H228" s="440" t="s">
        <v>305</v>
      </c>
      <c r="I228" s="441" t="s">
        <v>305</v>
      </c>
    </row>
    <row r="229" spans="1:9" ht="14.5" x14ac:dyDescent="0.35">
      <c r="A229" s="383" t="s">
        <v>827</v>
      </c>
      <c r="B229" s="378">
        <v>0</v>
      </c>
      <c r="C229" s="440">
        <f t="shared" si="18"/>
        <v>0</v>
      </c>
      <c r="D229" s="378">
        <v>0</v>
      </c>
      <c r="E229" s="440">
        <f t="shared" si="19"/>
        <v>0</v>
      </c>
      <c r="F229" s="378">
        <v>0</v>
      </c>
      <c r="G229" s="440">
        <f t="shared" si="20"/>
        <v>0</v>
      </c>
      <c r="H229" s="440" t="s">
        <v>305</v>
      </c>
      <c r="I229" s="441" t="s">
        <v>305</v>
      </c>
    </row>
    <row r="230" spans="1:9" ht="14.5" x14ac:dyDescent="0.35">
      <c r="A230" s="383" t="s">
        <v>732</v>
      </c>
      <c r="B230" s="378">
        <v>0</v>
      </c>
      <c r="C230" s="440">
        <f t="shared" si="18"/>
        <v>0</v>
      </c>
      <c r="D230" s="378">
        <v>0</v>
      </c>
      <c r="E230" s="440">
        <f t="shared" si="19"/>
        <v>0</v>
      </c>
      <c r="F230" s="378">
        <v>0</v>
      </c>
      <c r="G230" s="440">
        <f t="shared" si="20"/>
        <v>0</v>
      </c>
      <c r="H230" s="440" t="s">
        <v>305</v>
      </c>
      <c r="I230" s="441" t="s">
        <v>305</v>
      </c>
    </row>
    <row r="231" spans="1:9" ht="14.5" x14ac:dyDescent="0.35">
      <c r="A231" s="383" t="s">
        <v>979</v>
      </c>
      <c r="B231" s="378">
        <v>0</v>
      </c>
      <c r="C231" s="440">
        <f t="shared" si="18"/>
        <v>0</v>
      </c>
      <c r="D231" s="378">
        <v>0</v>
      </c>
      <c r="E231" s="440">
        <f t="shared" si="19"/>
        <v>0</v>
      </c>
      <c r="F231" s="378">
        <v>0</v>
      </c>
      <c r="G231" s="440">
        <f t="shared" si="20"/>
        <v>0</v>
      </c>
      <c r="H231" s="440" t="s">
        <v>305</v>
      </c>
      <c r="I231" s="441" t="s">
        <v>305</v>
      </c>
    </row>
    <row r="232" spans="1:9" ht="14.5" x14ac:dyDescent="0.35">
      <c r="A232" s="383" t="s">
        <v>758</v>
      </c>
      <c r="B232" s="378">
        <v>1.83E-4</v>
      </c>
      <c r="C232" s="440">
        <f t="shared" si="18"/>
        <v>5.2732884047384855E-6</v>
      </c>
      <c r="D232" s="378">
        <v>0.15947904000000002</v>
      </c>
      <c r="E232" s="440">
        <f t="shared" si="19"/>
        <v>4.8841210587570287E-3</v>
      </c>
      <c r="F232" s="378">
        <v>0</v>
      </c>
      <c r="G232" s="440">
        <f t="shared" si="20"/>
        <v>0</v>
      </c>
      <c r="H232" s="440">
        <f t="shared" ref="H232:H261" si="21">((F232/D232)-1)*100</f>
        <v>-100</v>
      </c>
      <c r="I232" s="441">
        <f t="shared" ref="I232:I261" si="22">((F232/B232)-1)*100</f>
        <v>-100</v>
      </c>
    </row>
    <row r="233" spans="1:9" ht="14.5" x14ac:dyDescent="0.35">
      <c r="A233" s="383" t="s">
        <v>913</v>
      </c>
      <c r="B233" s="378">
        <v>2.63415E-3</v>
      </c>
      <c r="C233" s="440">
        <f t="shared" si="18"/>
        <v>7.590509645542012E-5</v>
      </c>
      <c r="D233" s="378">
        <v>0</v>
      </c>
      <c r="E233" s="440">
        <f t="shared" si="19"/>
        <v>0</v>
      </c>
      <c r="F233" s="378">
        <v>0</v>
      </c>
      <c r="G233" s="440">
        <f t="shared" si="20"/>
        <v>0</v>
      </c>
      <c r="H233" s="440" t="s">
        <v>305</v>
      </c>
      <c r="I233" s="441">
        <f t="shared" si="22"/>
        <v>-100</v>
      </c>
    </row>
    <row r="234" spans="1:9" ht="14.5" x14ac:dyDescent="0.35">
      <c r="A234" s="383" t="s">
        <v>795</v>
      </c>
      <c r="B234" s="378">
        <v>1.0795000000000001E-4</v>
      </c>
      <c r="C234" s="440">
        <f t="shared" si="18"/>
        <v>3.1106638431230582E-6</v>
      </c>
      <c r="D234" s="378">
        <v>0</v>
      </c>
      <c r="E234" s="440">
        <f t="shared" si="19"/>
        <v>0</v>
      </c>
      <c r="F234" s="378">
        <v>0</v>
      </c>
      <c r="G234" s="440">
        <f t="shared" si="20"/>
        <v>0</v>
      </c>
      <c r="H234" s="440" t="s">
        <v>305</v>
      </c>
      <c r="I234" s="441">
        <f t="shared" si="22"/>
        <v>-100</v>
      </c>
    </row>
    <row r="235" spans="1:9" ht="14.5" x14ac:dyDescent="0.35">
      <c r="A235" s="383" t="s">
        <v>774</v>
      </c>
      <c r="B235" s="378">
        <v>0.11575412</v>
      </c>
      <c r="C235" s="440">
        <f t="shared" si="18"/>
        <v>3.335545676484739E-3</v>
      </c>
      <c r="D235" s="378">
        <v>0</v>
      </c>
      <c r="E235" s="440">
        <f t="shared" si="19"/>
        <v>0</v>
      </c>
      <c r="F235" s="378">
        <v>0</v>
      </c>
      <c r="G235" s="440">
        <f t="shared" si="20"/>
        <v>0</v>
      </c>
      <c r="H235" s="440" t="s">
        <v>305</v>
      </c>
      <c r="I235" s="441">
        <f t="shared" si="22"/>
        <v>-100</v>
      </c>
    </row>
    <row r="236" spans="1:9" ht="14.5" x14ac:dyDescent="0.35">
      <c r="A236" s="383" t="s">
        <v>743</v>
      </c>
      <c r="B236" s="378">
        <v>1E-3</v>
      </c>
      <c r="C236" s="440">
        <f t="shared" si="18"/>
        <v>2.8815783632450743E-5</v>
      </c>
      <c r="D236" s="378">
        <v>1.0499999999999999E-3</v>
      </c>
      <c r="E236" s="440">
        <f t="shared" si="19"/>
        <v>3.2156746815724992E-5</v>
      </c>
      <c r="F236" s="378">
        <v>0</v>
      </c>
      <c r="G236" s="440">
        <f t="shared" si="20"/>
        <v>0</v>
      </c>
      <c r="H236" s="440">
        <f t="shared" si="21"/>
        <v>-100</v>
      </c>
      <c r="I236" s="441">
        <f t="shared" si="22"/>
        <v>-100</v>
      </c>
    </row>
    <row r="237" spans="1:9" ht="14.5" x14ac:dyDescent="0.35">
      <c r="A237" s="383" t="s">
        <v>770</v>
      </c>
      <c r="B237" s="378">
        <v>5.372E-3</v>
      </c>
      <c r="C237" s="440">
        <f t="shared" si="18"/>
        <v>1.547983896735254E-4</v>
      </c>
      <c r="D237" s="378">
        <v>0</v>
      </c>
      <c r="E237" s="440">
        <f t="shared" si="19"/>
        <v>0</v>
      </c>
      <c r="F237" s="378">
        <v>0</v>
      </c>
      <c r="G237" s="440">
        <f t="shared" si="20"/>
        <v>0</v>
      </c>
      <c r="H237" s="440" t="s">
        <v>305</v>
      </c>
      <c r="I237" s="441">
        <f t="shared" si="22"/>
        <v>-100</v>
      </c>
    </row>
    <row r="238" spans="1:9" ht="14.5" x14ac:dyDescent="0.35">
      <c r="A238" s="383" t="s">
        <v>745</v>
      </c>
      <c r="B238" s="378">
        <v>0</v>
      </c>
      <c r="C238" s="440">
        <f t="shared" si="18"/>
        <v>0</v>
      </c>
      <c r="D238" s="378">
        <v>0</v>
      </c>
      <c r="E238" s="440">
        <f t="shared" si="19"/>
        <v>0</v>
      </c>
      <c r="F238" s="378">
        <v>0</v>
      </c>
      <c r="G238" s="440">
        <f t="shared" si="20"/>
        <v>0</v>
      </c>
      <c r="H238" s="440" t="s">
        <v>305</v>
      </c>
      <c r="I238" s="441" t="s">
        <v>305</v>
      </c>
    </row>
    <row r="239" spans="1:9" ht="14.5" x14ac:dyDescent="0.35">
      <c r="A239" s="383" t="s">
        <v>785</v>
      </c>
      <c r="B239" s="378">
        <v>0</v>
      </c>
      <c r="C239" s="440">
        <f t="shared" si="18"/>
        <v>0</v>
      </c>
      <c r="D239" s="378">
        <v>0</v>
      </c>
      <c r="E239" s="440">
        <f t="shared" si="19"/>
        <v>0</v>
      </c>
      <c r="F239" s="378">
        <v>0</v>
      </c>
      <c r="G239" s="440">
        <f t="shared" si="20"/>
        <v>0</v>
      </c>
      <c r="H239" s="440" t="s">
        <v>305</v>
      </c>
      <c r="I239" s="441" t="s">
        <v>305</v>
      </c>
    </row>
    <row r="240" spans="1:9" ht="14.5" x14ac:dyDescent="0.35">
      <c r="A240" s="383" t="s">
        <v>767</v>
      </c>
      <c r="B240" s="378">
        <v>0</v>
      </c>
      <c r="C240" s="440">
        <f t="shared" si="18"/>
        <v>0</v>
      </c>
      <c r="D240" s="378">
        <v>0</v>
      </c>
      <c r="E240" s="440">
        <f t="shared" si="19"/>
        <v>0</v>
      </c>
      <c r="F240" s="378">
        <v>0</v>
      </c>
      <c r="G240" s="440">
        <f t="shared" si="20"/>
        <v>0</v>
      </c>
      <c r="H240" s="440" t="s">
        <v>305</v>
      </c>
      <c r="I240" s="441" t="s">
        <v>305</v>
      </c>
    </row>
    <row r="241" spans="1:9" ht="14.5" x14ac:dyDescent="0.35">
      <c r="A241" s="383" t="s">
        <v>980</v>
      </c>
      <c r="B241" s="378">
        <v>0</v>
      </c>
      <c r="C241" s="440">
        <f t="shared" si="18"/>
        <v>0</v>
      </c>
      <c r="D241" s="378">
        <v>0</v>
      </c>
      <c r="E241" s="440">
        <f t="shared" si="19"/>
        <v>0</v>
      </c>
      <c r="F241" s="378">
        <v>0</v>
      </c>
      <c r="G241" s="440">
        <f t="shared" si="20"/>
        <v>0</v>
      </c>
      <c r="H241" s="440" t="s">
        <v>305</v>
      </c>
      <c r="I241" s="441" t="s">
        <v>305</v>
      </c>
    </row>
    <row r="242" spans="1:9" ht="14.5" x14ac:dyDescent="0.35">
      <c r="A242" s="383" t="s">
        <v>762</v>
      </c>
      <c r="B242" s="378">
        <v>0</v>
      </c>
      <c r="C242" s="440">
        <f t="shared" si="18"/>
        <v>0</v>
      </c>
      <c r="D242" s="378">
        <v>0</v>
      </c>
      <c r="E242" s="440">
        <f t="shared" si="19"/>
        <v>0</v>
      </c>
      <c r="F242" s="378">
        <v>0</v>
      </c>
      <c r="G242" s="440">
        <f t="shared" si="20"/>
        <v>0</v>
      </c>
      <c r="H242" s="440" t="s">
        <v>305</v>
      </c>
      <c r="I242" s="441" t="s">
        <v>305</v>
      </c>
    </row>
    <row r="243" spans="1:9" ht="14.5" x14ac:dyDescent="0.35">
      <c r="A243" s="383" t="s">
        <v>853</v>
      </c>
      <c r="B243" s="378">
        <v>0.6736629300000001</v>
      </c>
      <c r="C243" s="440">
        <f t="shared" si="18"/>
        <v>1.9412125232082814E-2</v>
      </c>
      <c r="D243" s="378">
        <v>7.2770139999999997E-2</v>
      </c>
      <c r="E243" s="440">
        <f t="shared" si="19"/>
        <v>2.2286199692617735E-3</v>
      </c>
      <c r="F243" s="378">
        <v>0</v>
      </c>
      <c r="G243" s="440">
        <f t="shared" si="20"/>
        <v>0</v>
      </c>
      <c r="H243" s="440">
        <f t="shared" si="21"/>
        <v>-100</v>
      </c>
      <c r="I243" s="441">
        <f t="shared" si="22"/>
        <v>-100</v>
      </c>
    </row>
    <row r="244" spans="1:9" ht="14.5" x14ac:dyDescent="0.35">
      <c r="A244" s="383" t="s">
        <v>734</v>
      </c>
      <c r="B244" s="378">
        <v>0</v>
      </c>
      <c r="C244" s="440">
        <f t="shared" si="18"/>
        <v>0</v>
      </c>
      <c r="D244" s="378">
        <v>0</v>
      </c>
      <c r="E244" s="440">
        <f t="shared" si="19"/>
        <v>0</v>
      </c>
      <c r="F244" s="378">
        <v>0</v>
      </c>
      <c r="G244" s="440">
        <f t="shared" si="20"/>
        <v>0</v>
      </c>
      <c r="H244" s="440" t="s">
        <v>305</v>
      </c>
      <c r="I244" s="441" t="s">
        <v>305</v>
      </c>
    </row>
    <row r="245" spans="1:9" ht="14.5" x14ac:dyDescent="0.35">
      <c r="A245" s="383" t="s">
        <v>709</v>
      </c>
      <c r="B245" s="378">
        <v>5.012E-3</v>
      </c>
      <c r="C245" s="440">
        <f t="shared" si="18"/>
        <v>1.4442470756584311E-4</v>
      </c>
      <c r="D245" s="378">
        <v>0</v>
      </c>
      <c r="E245" s="440">
        <f t="shared" si="19"/>
        <v>0</v>
      </c>
      <c r="F245" s="378">
        <v>0</v>
      </c>
      <c r="G245" s="440">
        <f t="shared" si="20"/>
        <v>0</v>
      </c>
      <c r="H245" s="440" t="s">
        <v>305</v>
      </c>
      <c r="I245" s="441">
        <f t="shared" si="22"/>
        <v>-100</v>
      </c>
    </row>
    <row r="246" spans="1:9" ht="14.5" x14ac:dyDescent="0.35">
      <c r="A246" s="383" t="s">
        <v>761</v>
      </c>
      <c r="B246" s="378">
        <v>0</v>
      </c>
      <c r="C246" s="440">
        <f t="shared" si="18"/>
        <v>0</v>
      </c>
      <c r="D246" s="378">
        <v>0</v>
      </c>
      <c r="E246" s="440">
        <f t="shared" si="19"/>
        <v>0</v>
      </c>
      <c r="F246" s="378">
        <v>0</v>
      </c>
      <c r="G246" s="440">
        <f t="shared" si="20"/>
        <v>0</v>
      </c>
      <c r="H246" s="440" t="s">
        <v>305</v>
      </c>
      <c r="I246" s="441" t="s">
        <v>305</v>
      </c>
    </row>
    <row r="247" spans="1:9" ht="14.5" x14ac:dyDescent="0.35">
      <c r="A247" s="383" t="s">
        <v>715</v>
      </c>
      <c r="B247" s="378">
        <v>1.5E-3</v>
      </c>
      <c r="C247" s="440">
        <f t="shared" si="18"/>
        <v>4.3223675448676113E-5</v>
      </c>
      <c r="D247" s="378">
        <v>0</v>
      </c>
      <c r="E247" s="440">
        <f t="shared" si="19"/>
        <v>0</v>
      </c>
      <c r="F247" s="378">
        <v>0</v>
      </c>
      <c r="G247" s="440">
        <f t="shared" si="20"/>
        <v>0</v>
      </c>
      <c r="H247" s="440" t="s">
        <v>305</v>
      </c>
      <c r="I247" s="441">
        <f t="shared" si="22"/>
        <v>-100</v>
      </c>
    </row>
    <row r="248" spans="1:9" ht="14.5" x14ac:dyDescent="0.35">
      <c r="A248" s="383" t="s">
        <v>744</v>
      </c>
      <c r="B248" s="378">
        <v>0</v>
      </c>
      <c r="C248" s="440">
        <f t="shared" si="18"/>
        <v>0</v>
      </c>
      <c r="D248" s="378">
        <v>0</v>
      </c>
      <c r="E248" s="440">
        <f t="shared" si="19"/>
        <v>0</v>
      </c>
      <c r="F248" s="378">
        <v>0</v>
      </c>
      <c r="G248" s="440">
        <f t="shared" si="20"/>
        <v>0</v>
      </c>
      <c r="H248" s="440" t="s">
        <v>305</v>
      </c>
      <c r="I248" s="441" t="s">
        <v>305</v>
      </c>
    </row>
    <row r="249" spans="1:9" ht="14.5" x14ac:dyDescent="0.35">
      <c r="A249" s="383" t="s">
        <v>776</v>
      </c>
      <c r="B249" s="378">
        <v>8.3100000000000003E-4</v>
      </c>
      <c r="C249" s="440">
        <f t="shared" si="18"/>
        <v>2.394591619856657E-5</v>
      </c>
      <c r="D249" s="378">
        <v>0</v>
      </c>
      <c r="E249" s="440">
        <f t="shared" si="19"/>
        <v>0</v>
      </c>
      <c r="F249" s="378">
        <v>0</v>
      </c>
      <c r="G249" s="440">
        <f t="shared" si="20"/>
        <v>0</v>
      </c>
      <c r="H249" s="440" t="s">
        <v>305</v>
      </c>
      <c r="I249" s="441">
        <f t="shared" si="22"/>
        <v>-100</v>
      </c>
    </row>
    <row r="250" spans="1:9" ht="14.5" x14ac:dyDescent="0.35">
      <c r="A250" s="383" t="s">
        <v>801</v>
      </c>
      <c r="B250" s="378">
        <v>8.2859850000000002</v>
      </c>
      <c r="C250" s="440">
        <f t="shared" si="18"/>
        <v>0.2387671509417324</v>
      </c>
      <c r="D250" s="378">
        <v>7.0808800000000003E-3</v>
      </c>
      <c r="E250" s="440">
        <f t="shared" si="19"/>
        <v>2.1685530037383888E-4</v>
      </c>
      <c r="F250" s="378">
        <v>0</v>
      </c>
      <c r="G250" s="440">
        <f t="shared" si="20"/>
        <v>0</v>
      </c>
      <c r="H250" s="440">
        <f t="shared" si="21"/>
        <v>-100</v>
      </c>
      <c r="I250" s="441">
        <f t="shared" si="22"/>
        <v>-100</v>
      </c>
    </row>
    <row r="251" spans="1:9" ht="14.5" x14ac:dyDescent="0.35">
      <c r="A251" s="383" t="s">
        <v>756</v>
      </c>
      <c r="B251" s="378">
        <v>1.9746099999999999E-2</v>
      </c>
      <c r="C251" s="440">
        <f t="shared" si="18"/>
        <v>5.6899934518473555E-4</v>
      </c>
      <c r="D251" s="378">
        <v>0</v>
      </c>
      <c r="E251" s="440">
        <f t="shared" si="19"/>
        <v>0</v>
      </c>
      <c r="F251" s="378">
        <v>0</v>
      </c>
      <c r="G251" s="440">
        <f t="shared" si="20"/>
        <v>0</v>
      </c>
      <c r="H251" s="440" t="s">
        <v>305</v>
      </c>
      <c r="I251" s="441">
        <f t="shared" si="22"/>
        <v>-100</v>
      </c>
    </row>
    <row r="252" spans="1:9" ht="14.5" x14ac:dyDescent="0.35">
      <c r="A252" s="383" t="s">
        <v>780</v>
      </c>
      <c r="B252" s="378">
        <v>0</v>
      </c>
      <c r="C252" s="440">
        <f t="shared" si="18"/>
        <v>0</v>
      </c>
      <c r="D252" s="378">
        <v>2.429139E-2</v>
      </c>
      <c r="E252" s="440">
        <f t="shared" si="19"/>
        <v>7.43935312411461E-4</v>
      </c>
      <c r="F252" s="378">
        <v>0</v>
      </c>
      <c r="G252" s="440">
        <f t="shared" si="20"/>
        <v>0</v>
      </c>
      <c r="H252" s="440">
        <f t="shared" si="21"/>
        <v>-100</v>
      </c>
      <c r="I252" s="441" t="s">
        <v>305</v>
      </c>
    </row>
    <row r="253" spans="1:9" ht="14.5" x14ac:dyDescent="0.35">
      <c r="A253" s="383" t="s">
        <v>773</v>
      </c>
      <c r="B253" s="378">
        <v>0</v>
      </c>
      <c r="C253" s="440">
        <f t="shared" si="18"/>
        <v>0</v>
      </c>
      <c r="D253" s="378">
        <v>0</v>
      </c>
      <c r="E253" s="440">
        <f t="shared" si="19"/>
        <v>0</v>
      </c>
      <c r="F253" s="378">
        <v>0</v>
      </c>
      <c r="G253" s="440">
        <f t="shared" si="20"/>
        <v>0</v>
      </c>
      <c r="H253" s="440" t="s">
        <v>305</v>
      </c>
      <c r="I253" s="441" t="s">
        <v>305</v>
      </c>
    </row>
    <row r="254" spans="1:9" ht="14.5" x14ac:dyDescent="0.35">
      <c r="A254" s="383" t="s">
        <v>735</v>
      </c>
      <c r="B254" s="378">
        <v>4.7173700000000002E-3</v>
      </c>
      <c r="C254" s="440">
        <f t="shared" si="18"/>
        <v>1.3593471323421416E-4</v>
      </c>
      <c r="D254" s="378">
        <v>0</v>
      </c>
      <c r="E254" s="440">
        <f t="shared" si="19"/>
        <v>0</v>
      </c>
      <c r="F254" s="378">
        <v>0</v>
      </c>
      <c r="G254" s="440">
        <f t="shared" si="20"/>
        <v>0</v>
      </c>
      <c r="H254" s="440" t="s">
        <v>305</v>
      </c>
      <c r="I254" s="441">
        <f t="shared" si="22"/>
        <v>-100</v>
      </c>
    </row>
    <row r="255" spans="1:9" ht="14.5" x14ac:dyDescent="0.35">
      <c r="A255" s="383" t="s">
        <v>754</v>
      </c>
      <c r="B255" s="378">
        <v>2.9302899999999999E-3</v>
      </c>
      <c r="C255" s="440">
        <f t="shared" si="18"/>
        <v>8.4438602620334093E-5</v>
      </c>
      <c r="D255" s="378">
        <v>0</v>
      </c>
      <c r="E255" s="440">
        <f t="shared" si="19"/>
        <v>0</v>
      </c>
      <c r="F255" s="378">
        <v>0</v>
      </c>
      <c r="G255" s="440">
        <f t="shared" si="20"/>
        <v>0</v>
      </c>
      <c r="H255" s="440" t="s">
        <v>305</v>
      </c>
      <c r="I255" s="441">
        <f t="shared" si="22"/>
        <v>-100</v>
      </c>
    </row>
    <row r="256" spans="1:9" ht="14.5" x14ac:dyDescent="0.35">
      <c r="A256" s="383" t="s">
        <v>981</v>
      </c>
      <c r="B256" s="378">
        <v>0</v>
      </c>
      <c r="C256" s="440">
        <f t="shared" si="18"/>
        <v>0</v>
      </c>
      <c r="D256" s="378">
        <v>0</v>
      </c>
      <c r="E256" s="440">
        <f t="shared" si="19"/>
        <v>0</v>
      </c>
      <c r="F256" s="378">
        <v>0</v>
      </c>
      <c r="G256" s="440">
        <f t="shared" si="20"/>
        <v>0</v>
      </c>
      <c r="H256" s="440" t="s">
        <v>305</v>
      </c>
      <c r="I256" s="441" t="s">
        <v>305</v>
      </c>
    </row>
    <row r="257" spans="1:9" ht="14.5" x14ac:dyDescent="0.35">
      <c r="A257" s="383" t="s">
        <v>741</v>
      </c>
      <c r="B257" s="378">
        <v>1E-3</v>
      </c>
      <c r="C257" s="440">
        <f t="shared" si="18"/>
        <v>2.8815783632450743E-5</v>
      </c>
      <c r="D257" s="378">
        <v>9.8999999999999999E-4</v>
      </c>
      <c r="E257" s="440">
        <f t="shared" si="19"/>
        <v>3.0319218426254997E-5</v>
      </c>
      <c r="F257" s="378">
        <v>0</v>
      </c>
      <c r="G257" s="440">
        <f t="shared" si="20"/>
        <v>0</v>
      </c>
      <c r="H257" s="440">
        <f t="shared" si="21"/>
        <v>-100</v>
      </c>
      <c r="I257" s="441">
        <f t="shared" si="22"/>
        <v>-100</v>
      </c>
    </row>
    <row r="258" spans="1:9" ht="14.5" x14ac:dyDescent="0.35">
      <c r="A258" s="383" t="s">
        <v>760</v>
      </c>
      <c r="B258" s="378">
        <v>0</v>
      </c>
      <c r="C258" s="440">
        <f t="shared" si="18"/>
        <v>0</v>
      </c>
      <c r="D258" s="378">
        <v>0</v>
      </c>
      <c r="E258" s="440">
        <f t="shared" si="19"/>
        <v>0</v>
      </c>
      <c r="F258" s="378">
        <v>0</v>
      </c>
      <c r="G258" s="440">
        <f t="shared" si="20"/>
        <v>0</v>
      </c>
      <c r="H258" s="440" t="s">
        <v>305</v>
      </c>
      <c r="I258" s="441" t="s">
        <v>305</v>
      </c>
    </row>
    <row r="259" spans="1:9" ht="14.5" x14ac:dyDescent="0.35">
      <c r="A259" s="383" t="s">
        <v>875</v>
      </c>
      <c r="B259" s="378">
        <v>0.34605612000000002</v>
      </c>
      <c r="C259" s="440">
        <f t="shared" si="18"/>
        <v>9.9718782786054113E-3</v>
      </c>
      <c r="D259" s="378">
        <v>0.08</v>
      </c>
      <c r="E259" s="440">
        <f t="shared" si="19"/>
        <v>2.4500378526266663E-3</v>
      </c>
      <c r="F259" s="378">
        <v>0</v>
      </c>
      <c r="G259" s="440">
        <f t="shared" si="20"/>
        <v>0</v>
      </c>
      <c r="H259" s="440">
        <f t="shared" si="21"/>
        <v>-100</v>
      </c>
      <c r="I259" s="441">
        <f t="shared" si="22"/>
        <v>-100</v>
      </c>
    </row>
    <row r="260" spans="1:9" ht="14.5" x14ac:dyDescent="0.35">
      <c r="A260" s="383" t="s">
        <v>786</v>
      </c>
      <c r="B260" s="378">
        <v>25.969145210000001</v>
      </c>
      <c r="C260" s="440">
        <f t="shared" si="18"/>
        <v>0.7483212694910546</v>
      </c>
      <c r="D260" s="378">
        <v>0</v>
      </c>
      <c r="E260" s="440">
        <f t="shared" si="19"/>
        <v>0</v>
      </c>
      <c r="F260" s="378">
        <v>0</v>
      </c>
      <c r="G260" s="440">
        <f t="shared" si="20"/>
        <v>0</v>
      </c>
      <c r="H260" s="440" t="s">
        <v>305</v>
      </c>
      <c r="I260" s="441">
        <f t="shared" si="22"/>
        <v>-100</v>
      </c>
    </row>
    <row r="261" spans="1:9" ht="14.5" x14ac:dyDescent="0.35">
      <c r="A261" s="383" t="s">
        <v>775</v>
      </c>
      <c r="B261" s="378">
        <v>2.4164700000000001E-2</v>
      </c>
      <c r="C261" s="440">
        <f t="shared" si="18"/>
        <v>6.9632476674308245E-4</v>
      </c>
      <c r="D261" s="378">
        <v>2.5689E-2</v>
      </c>
      <c r="E261" s="440">
        <f t="shared" si="19"/>
        <v>7.8673777995158034E-4</v>
      </c>
      <c r="F261" s="378">
        <v>0</v>
      </c>
      <c r="G261" s="440">
        <f t="shared" si="20"/>
        <v>0</v>
      </c>
      <c r="H261" s="440">
        <f t="shared" si="21"/>
        <v>-100</v>
      </c>
      <c r="I261" s="441">
        <f t="shared" si="22"/>
        <v>-100</v>
      </c>
    </row>
    <row r="262" spans="1:9" ht="14.5" x14ac:dyDescent="0.35">
      <c r="A262" s="383" t="s">
        <v>982</v>
      </c>
      <c r="B262" s="378">
        <v>0</v>
      </c>
      <c r="C262" s="440">
        <f t="shared" si="18"/>
        <v>0</v>
      </c>
      <c r="D262" s="378">
        <v>0</v>
      </c>
      <c r="E262" s="440">
        <f t="shared" si="19"/>
        <v>0</v>
      </c>
      <c r="F262" s="378">
        <v>0</v>
      </c>
      <c r="G262" s="440">
        <f t="shared" si="20"/>
        <v>0</v>
      </c>
      <c r="H262" s="440" t="s">
        <v>305</v>
      </c>
      <c r="I262" s="441" t="s">
        <v>305</v>
      </c>
    </row>
    <row r="263" spans="1:9" ht="14.5" x14ac:dyDescent="0.35">
      <c r="A263" s="383" t="s">
        <v>983</v>
      </c>
      <c r="B263" s="378">
        <v>0</v>
      </c>
      <c r="C263" s="440">
        <f t="shared" si="18"/>
        <v>0</v>
      </c>
      <c r="D263" s="378">
        <v>0</v>
      </c>
      <c r="E263" s="440">
        <f t="shared" si="19"/>
        <v>0</v>
      </c>
      <c r="F263" s="378">
        <v>0</v>
      </c>
      <c r="G263" s="440">
        <f t="shared" si="20"/>
        <v>0</v>
      </c>
      <c r="H263" s="440" t="s">
        <v>305</v>
      </c>
      <c r="I263" s="441" t="s">
        <v>305</v>
      </c>
    </row>
    <row r="264" spans="1:9" ht="14.5" x14ac:dyDescent="0.35">
      <c r="A264" s="383" t="s">
        <v>737</v>
      </c>
      <c r="B264" s="378">
        <v>0</v>
      </c>
      <c r="C264" s="440">
        <f t="shared" si="18"/>
        <v>0</v>
      </c>
      <c r="D264" s="378">
        <v>0</v>
      </c>
      <c r="E264" s="440">
        <f t="shared" si="19"/>
        <v>0</v>
      </c>
      <c r="F264" s="378">
        <v>0</v>
      </c>
      <c r="G264" s="440">
        <f t="shared" si="20"/>
        <v>0</v>
      </c>
      <c r="H264" s="440" t="s">
        <v>305</v>
      </c>
      <c r="I264" s="441" t="s">
        <v>305</v>
      </c>
    </row>
    <row r="265" spans="1:9" ht="14.5" x14ac:dyDescent="0.35">
      <c r="A265" s="383" t="s">
        <v>696</v>
      </c>
      <c r="B265" s="378">
        <v>0</v>
      </c>
      <c r="C265" s="440">
        <f t="shared" si="18"/>
        <v>0</v>
      </c>
      <c r="D265" s="378">
        <v>0</v>
      </c>
      <c r="E265" s="440">
        <f t="shared" si="19"/>
        <v>0</v>
      </c>
      <c r="F265" s="378">
        <v>0</v>
      </c>
      <c r="G265" s="440">
        <f t="shared" si="20"/>
        <v>0</v>
      </c>
      <c r="H265" s="440" t="s">
        <v>305</v>
      </c>
      <c r="I265" s="441" t="s">
        <v>305</v>
      </c>
    </row>
    <row r="266" spans="1:9" ht="14.5" x14ac:dyDescent="0.35">
      <c r="A266" s="384" t="s">
        <v>984</v>
      </c>
      <c r="B266" s="380">
        <v>0</v>
      </c>
      <c r="C266" s="440">
        <f t="shared" si="18"/>
        <v>0</v>
      </c>
      <c r="D266" s="380">
        <v>0</v>
      </c>
      <c r="E266" s="440">
        <f t="shared" si="19"/>
        <v>0</v>
      </c>
      <c r="F266" s="380">
        <v>0</v>
      </c>
      <c r="G266" s="440">
        <f t="shared" si="20"/>
        <v>0</v>
      </c>
      <c r="H266" s="440" t="s">
        <v>305</v>
      </c>
      <c r="I266" s="441" t="s">
        <v>305</v>
      </c>
    </row>
    <row r="267" spans="1:9" ht="13" x14ac:dyDescent="0.3">
      <c r="A267" s="158" t="s">
        <v>262</v>
      </c>
      <c r="B267" s="260">
        <f>SUM(B4:B266)</f>
        <v>3470.3203381699996</v>
      </c>
      <c r="C267" s="260">
        <f t="shared" ref="C267:G267" si="23">SUM(C4:C266)</f>
        <v>100.00000000000006</v>
      </c>
      <c r="D267" s="260">
        <f t="shared" si="23"/>
        <v>3265.2556740799996</v>
      </c>
      <c r="E267" s="260">
        <f t="shared" si="23"/>
        <v>99.999999999999972</v>
      </c>
      <c r="F267" s="260">
        <f t="shared" si="23"/>
        <v>3558.1543043199986</v>
      </c>
      <c r="G267" s="260">
        <f t="shared" si="23"/>
        <v>99.999999999999986</v>
      </c>
      <c r="H267" s="89">
        <f>((F267/D267)-1)*100</f>
        <v>8.9701591383812396</v>
      </c>
      <c r="I267" s="89">
        <f>((F267/B267)-1)*100</f>
        <v>2.5310045641583789</v>
      </c>
    </row>
  </sheetData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082A910C-46EA-474A-B553-1C649325666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L267"/>
  <sheetViews>
    <sheetView zoomScaleNormal="100" workbookViewId="0">
      <selection activeCell="K150" sqref="K150"/>
    </sheetView>
  </sheetViews>
  <sheetFormatPr defaultColWidth="9.1796875" defaultRowHeight="12.5" x14ac:dyDescent="0.25"/>
  <cols>
    <col min="1" max="1" width="21" style="219" customWidth="1"/>
    <col min="2" max="2" width="14.81640625" style="57" customWidth="1"/>
    <col min="3" max="3" width="11.54296875" style="153" customWidth="1"/>
    <col min="4" max="4" width="13.26953125" style="57" bestFit="1" customWidth="1"/>
    <col min="5" max="5" width="11.54296875" style="153" customWidth="1"/>
    <col min="6" max="6" width="13.81640625" style="57" bestFit="1" customWidth="1"/>
    <col min="7" max="7" width="11.54296875" style="153" customWidth="1"/>
    <col min="8" max="8" width="13.81640625" style="33" bestFit="1" customWidth="1"/>
    <col min="9" max="9" width="12.81640625" style="33" bestFit="1" customWidth="1"/>
    <col min="10" max="10" width="9.1796875" style="1"/>
    <col min="11" max="11" width="13.81640625" style="1" bestFit="1" customWidth="1"/>
    <col min="12" max="12" width="17.453125" style="1" bestFit="1" customWidth="1"/>
    <col min="13" max="16384" width="9.1796875" style="1"/>
  </cols>
  <sheetData>
    <row r="1" spans="1:12" ht="13" x14ac:dyDescent="0.3">
      <c r="A1" s="133" t="s">
        <v>515</v>
      </c>
      <c r="K1" s="61" t="s">
        <v>304</v>
      </c>
      <c r="L1" s="61"/>
    </row>
    <row r="2" spans="1:12" ht="14.15" customHeight="1" x14ac:dyDescent="0.3">
      <c r="A2" s="605" t="s">
        <v>458</v>
      </c>
      <c r="B2" s="589">
        <v>45474</v>
      </c>
      <c r="C2" s="589"/>
      <c r="D2" s="589">
        <v>45812</v>
      </c>
      <c r="E2" s="589"/>
      <c r="F2" s="593">
        <v>45839</v>
      </c>
      <c r="G2" s="593"/>
      <c r="H2" s="567" t="s">
        <v>288</v>
      </c>
      <c r="I2" s="567" t="s">
        <v>523</v>
      </c>
    </row>
    <row r="3" spans="1:12" ht="13" x14ac:dyDescent="0.3">
      <c r="A3" s="606"/>
      <c r="B3" s="72" t="s">
        <v>289</v>
      </c>
      <c r="C3" s="73" t="s">
        <v>290</v>
      </c>
      <c r="D3" s="72" t="s">
        <v>289</v>
      </c>
      <c r="E3" s="73" t="s">
        <v>290</v>
      </c>
      <c r="F3" s="73" t="s">
        <v>289</v>
      </c>
      <c r="G3" s="73" t="s">
        <v>290</v>
      </c>
      <c r="H3" s="568"/>
      <c r="I3" s="568"/>
    </row>
    <row r="4" spans="1:12" ht="13" customHeight="1" x14ac:dyDescent="0.35">
      <c r="A4" s="442" t="s">
        <v>945</v>
      </c>
      <c r="B4" s="443">
        <v>2129.55980632</v>
      </c>
      <c r="C4" s="444">
        <f t="shared" ref="C4:C67" si="0">(B4/$B$267)*100</f>
        <v>17.772092527059488</v>
      </c>
      <c r="D4" s="443">
        <v>1565.0414525000001</v>
      </c>
      <c r="E4" s="444">
        <f t="shared" ref="E4:E67" si="1">(D4/$D$267)*100</f>
        <v>13.846066496597837</v>
      </c>
      <c r="F4" s="443">
        <v>1700.4598041700001</v>
      </c>
      <c r="G4" s="371">
        <f t="shared" ref="G4:G67" si="2">(F4/$F$267)*100</f>
        <v>13.472465133142183</v>
      </c>
      <c r="H4" s="371">
        <f>((F4/D4)-1)*100</f>
        <v>8.6527006331801992</v>
      </c>
      <c r="I4" s="371">
        <f>((F4/B4)-1)*100</f>
        <v>-20.149704219460684</v>
      </c>
      <c r="J4" s="91"/>
      <c r="K4" s="202"/>
    </row>
    <row r="5" spans="1:12" ht="14.5" x14ac:dyDescent="0.35">
      <c r="A5" s="445" t="s">
        <v>944</v>
      </c>
      <c r="B5" s="446">
        <v>568.71538469000097</v>
      </c>
      <c r="C5" s="447">
        <f t="shared" si="0"/>
        <v>4.7461744949717328</v>
      </c>
      <c r="D5" s="446">
        <v>383.69349202999996</v>
      </c>
      <c r="E5" s="447">
        <f t="shared" si="1"/>
        <v>3.3945718156364366</v>
      </c>
      <c r="F5" s="446">
        <v>536.63893376999999</v>
      </c>
      <c r="G5" s="372">
        <f t="shared" si="2"/>
        <v>4.2517025727825626</v>
      </c>
      <c r="H5" s="372">
        <f>((F5/D5)-1)*100</f>
        <v>39.861359370682692</v>
      </c>
      <c r="I5" s="372">
        <f>((F5/B5)-1)*100</f>
        <v>-5.640158818190832</v>
      </c>
      <c r="J5" s="91"/>
      <c r="K5" s="202"/>
    </row>
    <row r="6" spans="1:12" ht="14.5" x14ac:dyDescent="0.35">
      <c r="A6" s="449" t="s">
        <v>942</v>
      </c>
      <c r="B6" s="450">
        <v>53.076369039999996</v>
      </c>
      <c r="C6" s="451">
        <f t="shared" si="0"/>
        <v>0.4429451282747835</v>
      </c>
      <c r="D6" s="450">
        <v>137.73961133</v>
      </c>
      <c r="E6" s="451">
        <f t="shared" si="1"/>
        <v>1.2185950823502041</v>
      </c>
      <c r="F6" s="450">
        <v>425.57578132999998</v>
      </c>
      <c r="G6" s="373">
        <f t="shared" si="2"/>
        <v>3.3717673663428545</v>
      </c>
      <c r="H6" s="373" t="s">
        <v>305</v>
      </c>
      <c r="I6" s="373" t="s">
        <v>305</v>
      </c>
      <c r="J6" s="91"/>
      <c r="K6" s="202"/>
    </row>
    <row r="7" spans="1:12" ht="14.5" x14ac:dyDescent="0.35">
      <c r="A7" s="445" t="s">
        <v>943</v>
      </c>
      <c r="B7" s="446">
        <v>298.32431097000006</v>
      </c>
      <c r="C7" s="447">
        <f t="shared" si="0"/>
        <v>2.4896446870830089</v>
      </c>
      <c r="D7" s="446">
        <v>350.54288016999999</v>
      </c>
      <c r="E7" s="447">
        <f t="shared" si="1"/>
        <v>3.1012852860795053</v>
      </c>
      <c r="F7" s="446">
        <v>366.85904289000001</v>
      </c>
      <c r="G7" s="372">
        <f t="shared" si="2"/>
        <v>2.9065642433846803</v>
      </c>
      <c r="H7" s="372">
        <f t="shared" ref="H7:H12" si="3">((F7/D7)-1)*100</f>
        <v>4.6545411825472893</v>
      </c>
      <c r="I7" s="372">
        <f t="shared" ref="I7:I18" si="4">((F7/B7)-1)*100</f>
        <v>22.973230608380391</v>
      </c>
      <c r="J7" s="91"/>
      <c r="K7" s="202"/>
    </row>
    <row r="8" spans="1:12" ht="14.5" x14ac:dyDescent="0.35">
      <c r="A8" s="449" t="s">
        <v>941</v>
      </c>
      <c r="B8" s="450">
        <v>308.17944516</v>
      </c>
      <c r="C8" s="451">
        <f t="shared" si="0"/>
        <v>2.5718900206826927</v>
      </c>
      <c r="D8" s="450">
        <v>306.71525587999997</v>
      </c>
      <c r="E8" s="451">
        <f t="shared" si="1"/>
        <v>2.7135382399307408</v>
      </c>
      <c r="F8" s="450">
        <v>358.50502617000001</v>
      </c>
      <c r="G8" s="373">
        <f t="shared" si="2"/>
        <v>2.8403767341557735</v>
      </c>
      <c r="H8" s="373">
        <f t="shared" si="3"/>
        <v>16.885293214844978</v>
      </c>
      <c r="I8" s="373">
        <f t="shared" si="4"/>
        <v>16.329960287868019</v>
      </c>
      <c r="J8" s="91"/>
      <c r="K8" s="202"/>
    </row>
    <row r="9" spans="1:12" ht="14.5" x14ac:dyDescent="0.35">
      <c r="A9" s="445" t="s">
        <v>939</v>
      </c>
      <c r="B9" s="446">
        <v>89.314094620000006</v>
      </c>
      <c r="C9" s="447">
        <f t="shared" si="0"/>
        <v>0.74536453441996897</v>
      </c>
      <c r="D9" s="446">
        <v>96.0078336199999</v>
      </c>
      <c r="E9" s="447">
        <f t="shared" si="1"/>
        <v>0.84939018476050243</v>
      </c>
      <c r="F9" s="446">
        <v>272.42000952000001</v>
      </c>
      <c r="G9" s="372">
        <f t="shared" si="2"/>
        <v>2.1583392155628656</v>
      </c>
      <c r="H9" s="372">
        <f t="shared" si="3"/>
        <v>183.74768937943284</v>
      </c>
      <c r="I9" s="372">
        <f t="shared" si="4"/>
        <v>205.01345916235408</v>
      </c>
      <c r="J9" s="91"/>
      <c r="K9" s="202"/>
    </row>
    <row r="10" spans="1:12" ht="14.5" x14ac:dyDescent="0.35">
      <c r="A10" s="449" t="s">
        <v>940</v>
      </c>
      <c r="B10" s="450">
        <v>59.722451660000104</v>
      </c>
      <c r="C10" s="451">
        <f t="shared" si="0"/>
        <v>0.49840954628013312</v>
      </c>
      <c r="D10" s="450">
        <v>69.217685159999903</v>
      </c>
      <c r="E10" s="451">
        <f t="shared" si="1"/>
        <v>0.6123752632462186</v>
      </c>
      <c r="F10" s="450">
        <v>271.24428879999999</v>
      </c>
      <c r="G10" s="373">
        <f t="shared" si="2"/>
        <v>2.1490241724388413</v>
      </c>
      <c r="H10" s="373">
        <f t="shared" si="3"/>
        <v>291.87136665002043</v>
      </c>
      <c r="I10" s="373">
        <f t="shared" si="4"/>
        <v>354.17473874681775</v>
      </c>
      <c r="J10" s="91"/>
      <c r="K10" s="202"/>
    </row>
    <row r="11" spans="1:12" ht="14.5" x14ac:dyDescent="0.35">
      <c r="A11" s="445" t="s">
        <v>695</v>
      </c>
      <c r="B11" s="446">
        <v>64.018866430000003</v>
      </c>
      <c r="C11" s="447">
        <f t="shared" si="0"/>
        <v>0.53426497546341167</v>
      </c>
      <c r="D11" s="446">
        <v>100.38419797</v>
      </c>
      <c r="E11" s="447">
        <f t="shared" si="1"/>
        <v>0.88810828497864447</v>
      </c>
      <c r="F11" s="446">
        <v>257.04940132000002</v>
      </c>
      <c r="G11" s="372">
        <f t="shared" si="2"/>
        <v>2.0365603987146979</v>
      </c>
      <c r="H11" s="372">
        <f t="shared" si="3"/>
        <v>156.06560247342881</v>
      </c>
      <c r="I11" s="372">
        <f t="shared" si="4"/>
        <v>301.52132590642628</v>
      </c>
      <c r="J11" s="91"/>
      <c r="K11" s="202"/>
    </row>
    <row r="12" spans="1:12" ht="14.5" x14ac:dyDescent="0.35">
      <c r="A12" s="449" t="s">
        <v>699</v>
      </c>
      <c r="B12" s="450">
        <v>1.0284999999999999E-4</v>
      </c>
      <c r="C12" s="451">
        <f t="shared" si="0"/>
        <v>8.583274867338492E-7</v>
      </c>
      <c r="D12" s="450">
        <v>357.98032573</v>
      </c>
      <c r="E12" s="451">
        <f t="shared" si="1"/>
        <v>3.1670850549125205</v>
      </c>
      <c r="F12" s="450">
        <v>251.11968565999999</v>
      </c>
      <c r="G12" s="373">
        <f t="shared" si="2"/>
        <v>1.9895802305961159</v>
      </c>
      <c r="H12" s="373">
        <f t="shared" si="3"/>
        <v>-29.850981294038391</v>
      </c>
      <c r="I12" s="373">
        <f t="shared" si="4"/>
        <v>244160994.46767136</v>
      </c>
      <c r="J12" s="91"/>
      <c r="K12" s="202"/>
    </row>
    <row r="13" spans="1:12" ht="14.5" x14ac:dyDescent="0.35">
      <c r="A13" s="445" t="s">
        <v>938</v>
      </c>
      <c r="B13" s="446">
        <v>149.10341265</v>
      </c>
      <c r="C13" s="447">
        <f t="shared" si="0"/>
        <v>1.2443321093175939</v>
      </c>
      <c r="D13" s="446">
        <v>164.94380928999999</v>
      </c>
      <c r="E13" s="447">
        <f t="shared" si="1"/>
        <v>1.4592731380905655</v>
      </c>
      <c r="F13" s="446">
        <v>240.72179149000002</v>
      </c>
      <c r="G13" s="372">
        <f t="shared" si="2"/>
        <v>1.907199414348711</v>
      </c>
      <c r="H13" s="372" t="s">
        <v>305</v>
      </c>
      <c r="I13" s="372">
        <f t="shared" si="4"/>
        <v>61.446198454935242</v>
      </c>
      <c r="J13" s="91"/>
      <c r="K13" s="202"/>
    </row>
    <row r="14" spans="1:12" ht="14.5" x14ac:dyDescent="0.35">
      <c r="A14" s="449" t="s">
        <v>934</v>
      </c>
      <c r="B14" s="450">
        <v>197.95271531000199</v>
      </c>
      <c r="C14" s="451">
        <f t="shared" si="0"/>
        <v>1.6520005505510467</v>
      </c>
      <c r="D14" s="450">
        <v>203.574956920001</v>
      </c>
      <c r="E14" s="451">
        <f t="shared" si="1"/>
        <v>1.8010464745542409</v>
      </c>
      <c r="F14" s="450">
        <v>233.87362818</v>
      </c>
      <c r="G14" s="373">
        <f t="shared" si="2"/>
        <v>1.8529425355952189</v>
      </c>
      <c r="H14" s="373">
        <f>((F14/D14)-1)*100</f>
        <v>14.883299851025145</v>
      </c>
      <c r="I14" s="373">
        <f t="shared" si="4"/>
        <v>18.146208711380595</v>
      </c>
      <c r="J14" s="91"/>
      <c r="K14" s="202"/>
    </row>
    <row r="15" spans="1:12" ht="14.5" x14ac:dyDescent="0.35">
      <c r="A15" s="445" t="s">
        <v>931</v>
      </c>
      <c r="B15" s="446">
        <v>450.42187239999998</v>
      </c>
      <c r="C15" s="447">
        <f t="shared" si="0"/>
        <v>3.7589642557807146</v>
      </c>
      <c r="D15" s="446">
        <v>312.13044123999998</v>
      </c>
      <c r="E15" s="447">
        <f t="shared" si="1"/>
        <v>2.761446885715293</v>
      </c>
      <c r="F15" s="446">
        <v>228.00834962000002</v>
      </c>
      <c r="G15" s="372">
        <f t="shared" si="2"/>
        <v>1.8064728920893933</v>
      </c>
      <c r="H15" s="372">
        <f>((F15/D15)-1)*100</f>
        <v>-26.950941178889277</v>
      </c>
      <c r="I15" s="372">
        <f t="shared" si="4"/>
        <v>-49.378934818352747</v>
      </c>
      <c r="J15" s="91"/>
      <c r="K15" s="202"/>
    </row>
    <row r="16" spans="1:12" ht="14.5" x14ac:dyDescent="0.35">
      <c r="A16" s="449" t="s">
        <v>910</v>
      </c>
      <c r="B16" s="450">
        <v>177.44206869999999</v>
      </c>
      <c r="C16" s="451">
        <f t="shared" si="0"/>
        <v>1.4808303827722511</v>
      </c>
      <c r="D16" s="450">
        <v>268.04950131999999</v>
      </c>
      <c r="E16" s="451">
        <f t="shared" si="1"/>
        <v>2.3714587327562238</v>
      </c>
      <c r="F16" s="450">
        <v>210.82787261999999</v>
      </c>
      <c r="G16" s="373">
        <f t="shared" si="2"/>
        <v>1.6703547805141363</v>
      </c>
      <c r="H16" s="373">
        <f>((F16/D16)-1)*100</f>
        <v>-21.347410988721926</v>
      </c>
      <c r="I16" s="373">
        <f t="shared" si="4"/>
        <v>18.815044349175803</v>
      </c>
      <c r="J16" s="91"/>
      <c r="K16" s="202"/>
    </row>
    <row r="17" spans="1:12" ht="14.5" x14ac:dyDescent="0.35">
      <c r="A17" s="445" t="s">
        <v>937</v>
      </c>
      <c r="B17" s="446">
        <v>205.18422302000002</v>
      </c>
      <c r="C17" s="447">
        <f t="shared" si="0"/>
        <v>1.7123505927291611</v>
      </c>
      <c r="D17" s="446">
        <v>206.00324618000002</v>
      </c>
      <c r="E17" s="447">
        <f t="shared" si="1"/>
        <v>1.8225297742542026</v>
      </c>
      <c r="F17" s="446">
        <v>195.11390206000002</v>
      </c>
      <c r="G17" s="372">
        <f t="shared" si="2"/>
        <v>1.5458555598012087</v>
      </c>
      <c r="H17" s="372">
        <f>((F17/D17)-1)*100</f>
        <v>-5.2860060809358238</v>
      </c>
      <c r="I17" s="372">
        <f t="shared" si="4"/>
        <v>-4.9079411719771482</v>
      </c>
      <c r="J17" s="91"/>
      <c r="K17" s="202"/>
    </row>
    <row r="18" spans="1:12" ht="14.5" x14ac:dyDescent="0.35">
      <c r="A18" s="449" t="s">
        <v>936</v>
      </c>
      <c r="B18" s="450">
        <v>145.30528874000001</v>
      </c>
      <c r="C18" s="451">
        <f t="shared" si="0"/>
        <v>1.2126351316805104</v>
      </c>
      <c r="D18" s="450">
        <v>135.84578203000001</v>
      </c>
      <c r="E18" s="451">
        <f t="shared" si="1"/>
        <v>1.201840199353899</v>
      </c>
      <c r="F18" s="450">
        <v>186.42101511000001</v>
      </c>
      <c r="G18" s="373">
        <f t="shared" si="2"/>
        <v>1.4769832371194116</v>
      </c>
      <c r="H18" s="373">
        <f>((F18/D18)-1)*100</f>
        <v>37.229888425119469</v>
      </c>
      <c r="I18" s="373">
        <f t="shared" si="4"/>
        <v>28.296097634525786</v>
      </c>
      <c r="J18" s="91"/>
      <c r="K18" s="202"/>
    </row>
    <row r="19" spans="1:12" ht="14.5" x14ac:dyDescent="0.35">
      <c r="A19" s="445" t="s">
        <v>935</v>
      </c>
      <c r="B19" s="446">
        <v>150.07296947</v>
      </c>
      <c r="C19" s="447">
        <f t="shared" si="0"/>
        <v>1.2524234779958268</v>
      </c>
      <c r="D19" s="446">
        <v>157.36812760000001</v>
      </c>
      <c r="E19" s="447">
        <f t="shared" si="1"/>
        <v>1.3922503814285989</v>
      </c>
      <c r="F19" s="446">
        <v>182.97722593</v>
      </c>
      <c r="G19" s="372">
        <f t="shared" si="2"/>
        <v>1.4496986582427656</v>
      </c>
      <c r="H19" s="372" t="s">
        <v>305</v>
      </c>
      <c r="I19" s="372" t="s">
        <v>305</v>
      </c>
      <c r="J19" s="91"/>
      <c r="K19" s="202"/>
    </row>
    <row r="20" spans="1:12" ht="14.5" x14ac:dyDescent="0.35">
      <c r="A20" s="449" t="s">
        <v>933</v>
      </c>
      <c r="B20" s="450">
        <v>206.59449015000001</v>
      </c>
      <c r="C20" s="451">
        <f t="shared" si="0"/>
        <v>1.7241198784979144</v>
      </c>
      <c r="D20" s="450">
        <v>145.11188397999999</v>
      </c>
      <c r="E20" s="451">
        <f t="shared" si="1"/>
        <v>1.2838182604199553</v>
      </c>
      <c r="F20" s="450">
        <v>173.352937779999</v>
      </c>
      <c r="G20" s="373">
        <f t="shared" si="2"/>
        <v>1.373446996066316</v>
      </c>
      <c r="H20" s="373">
        <f>((F20/D20)-1)*100</f>
        <v>19.461572012869265</v>
      </c>
      <c r="I20" s="373">
        <f>((F20/B20)-1)*100</f>
        <v>-16.090241489918565</v>
      </c>
      <c r="J20" s="91"/>
      <c r="K20" s="202"/>
    </row>
    <row r="21" spans="1:12" ht="14.5" x14ac:dyDescent="0.35">
      <c r="A21" s="445" t="s">
        <v>908</v>
      </c>
      <c r="B21" s="446">
        <v>98.625866959999911</v>
      </c>
      <c r="C21" s="447">
        <f t="shared" si="0"/>
        <v>0.8230752796764581</v>
      </c>
      <c r="D21" s="446">
        <v>206.72464191</v>
      </c>
      <c r="E21" s="447">
        <f t="shared" si="1"/>
        <v>1.8289120290066156</v>
      </c>
      <c r="F21" s="446">
        <v>171.41440628999999</v>
      </c>
      <c r="G21" s="372">
        <f t="shared" si="2"/>
        <v>1.3580883278728875</v>
      </c>
      <c r="H21" s="372">
        <f>((F21/D21)-1)*100</f>
        <v>-17.080806281126726</v>
      </c>
      <c r="I21" s="372">
        <f>((F21/B21)-1)*100</f>
        <v>73.802686428623446</v>
      </c>
      <c r="J21" s="91"/>
      <c r="K21" s="202"/>
    </row>
    <row r="22" spans="1:12" ht="14.5" x14ac:dyDescent="0.35">
      <c r="A22" s="449" t="s">
        <v>932</v>
      </c>
      <c r="B22" s="450">
        <v>130.92745690999999</v>
      </c>
      <c r="C22" s="451">
        <f t="shared" si="0"/>
        <v>1.0926459410210465</v>
      </c>
      <c r="D22" s="450">
        <v>135.62328112</v>
      </c>
      <c r="E22" s="451">
        <f t="shared" si="1"/>
        <v>1.1998717132217953</v>
      </c>
      <c r="F22" s="450">
        <v>155.57012582000101</v>
      </c>
      <c r="G22" s="373">
        <f t="shared" si="2"/>
        <v>1.2325566830387551</v>
      </c>
      <c r="H22" s="373">
        <f>((F22/D22)-1)*100</f>
        <v>14.707537330815622</v>
      </c>
      <c r="I22" s="373">
        <f>((F22/B22)-1)*100</f>
        <v>18.821620377871142</v>
      </c>
      <c r="J22" s="91"/>
      <c r="K22" s="202"/>
    </row>
    <row r="23" spans="1:12" ht="14.5" x14ac:dyDescent="0.35">
      <c r="A23" s="445" t="s">
        <v>930</v>
      </c>
      <c r="B23" s="446">
        <v>131.24867037999999</v>
      </c>
      <c r="C23" s="447">
        <f t="shared" si="0"/>
        <v>1.0953266055850734</v>
      </c>
      <c r="D23" s="446">
        <v>118.01213828</v>
      </c>
      <c r="E23" s="447">
        <f t="shared" si="1"/>
        <v>1.0440643034856478</v>
      </c>
      <c r="F23" s="446">
        <v>152.2171453</v>
      </c>
      <c r="G23" s="372">
        <f t="shared" si="2"/>
        <v>1.2059915663350012</v>
      </c>
      <c r="H23" s="372">
        <f>((F23/D23)-1)*100</f>
        <v>28.984312561851834</v>
      </c>
      <c r="I23" s="372">
        <f>((F23/B23)-1)*100</f>
        <v>15.976142736753562</v>
      </c>
      <c r="J23" s="91"/>
      <c r="K23" s="202"/>
      <c r="L23" s="56"/>
    </row>
    <row r="24" spans="1:12" ht="14.5" x14ac:dyDescent="0.35">
      <c r="A24" s="449" t="s">
        <v>928</v>
      </c>
      <c r="B24" s="450">
        <v>128.44319949999999</v>
      </c>
      <c r="C24" s="451">
        <f t="shared" si="0"/>
        <v>1.0719137444325657</v>
      </c>
      <c r="D24" s="450">
        <v>116.52952778</v>
      </c>
      <c r="E24" s="451">
        <f t="shared" si="1"/>
        <v>1.0309475112506803</v>
      </c>
      <c r="F24" s="450">
        <v>149.14610256</v>
      </c>
      <c r="G24" s="373">
        <f t="shared" si="2"/>
        <v>1.1816601965869027</v>
      </c>
      <c r="H24" s="373">
        <f>((F24/D24)-1)*100</f>
        <v>27.989965634785662</v>
      </c>
      <c r="I24" s="373">
        <f>((F24/B24)-1)*100</f>
        <v>16.118333349365077</v>
      </c>
      <c r="J24" s="91"/>
      <c r="K24" s="202"/>
    </row>
    <row r="25" spans="1:12" ht="14.5" x14ac:dyDescent="0.35">
      <c r="A25" s="445" t="s">
        <v>907</v>
      </c>
      <c r="B25" s="446">
        <v>129.64870918</v>
      </c>
      <c r="C25" s="447">
        <f t="shared" si="0"/>
        <v>1.0819742412130007</v>
      </c>
      <c r="D25" s="446">
        <v>123.73335388</v>
      </c>
      <c r="E25" s="447">
        <f t="shared" si="1"/>
        <v>1.094680427111276</v>
      </c>
      <c r="F25" s="446">
        <v>148.63073219999998</v>
      </c>
      <c r="G25" s="372">
        <f t="shared" si="2"/>
        <v>1.1775770014483122</v>
      </c>
      <c r="H25" s="372" t="s">
        <v>305</v>
      </c>
      <c r="I25" s="372" t="s">
        <v>305</v>
      </c>
      <c r="J25" s="91"/>
      <c r="K25" s="202"/>
    </row>
    <row r="26" spans="1:12" ht="14.5" x14ac:dyDescent="0.35">
      <c r="A26" s="449" t="s">
        <v>927</v>
      </c>
      <c r="B26" s="450">
        <v>137.10582987000001</v>
      </c>
      <c r="C26" s="451">
        <f t="shared" si="0"/>
        <v>1.1442071207474558</v>
      </c>
      <c r="D26" s="450">
        <v>121.31917279000001</v>
      </c>
      <c r="E26" s="451">
        <f t="shared" si="1"/>
        <v>1.0733219436963015</v>
      </c>
      <c r="F26" s="450">
        <v>135.80660526</v>
      </c>
      <c r="G26" s="373">
        <f t="shared" si="2"/>
        <v>1.0759735394679393</v>
      </c>
      <c r="H26" s="373">
        <f>((F26/D26)-1)*100</f>
        <v>11.941585271997624</v>
      </c>
      <c r="I26" s="373">
        <f t="shared" ref="I26:I42" si="5">((F26/B26)-1)*100</f>
        <v>-0.94760712307557782</v>
      </c>
      <c r="J26" s="91"/>
      <c r="K26" s="202"/>
    </row>
    <row r="27" spans="1:12" ht="14.5" x14ac:dyDescent="0.35">
      <c r="A27" s="445" t="s">
        <v>920</v>
      </c>
      <c r="B27" s="446">
        <v>97.024592030000008</v>
      </c>
      <c r="C27" s="447">
        <f t="shared" si="0"/>
        <v>0.80971195166248866</v>
      </c>
      <c r="D27" s="446">
        <v>72.845577820000202</v>
      </c>
      <c r="E27" s="447">
        <f t="shared" si="1"/>
        <v>0.64447156518930304</v>
      </c>
      <c r="F27" s="446">
        <v>129.41027854000001</v>
      </c>
      <c r="G27" s="372">
        <f t="shared" si="2"/>
        <v>1.0252964881762461</v>
      </c>
      <c r="H27" s="372" t="s">
        <v>305</v>
      </c>
      <c r="I27" s="372">
        <f t="shared" si="5"/>
        <v>33.378843273039834</v>
      </c>
      <c r="J27" s="91"/>
      <c r="K27" s="202"/>
    </row>
    <row r="28" spans="1:12" ht="14.5" x14ac:dyDescent="0.35">
      <c r="A28" s="449" t="s">
        <v>922</v>
      </c>
      <c r="B28" s="450">
        <v>128.25245945</v>
      </c>
      <c r="C28" s="451">
        <f t="shared" si="0"/>
        <v>1.0703219366762609</v>
      </c>
      <c r="D28" s="450">
        <v>70.830229330000208</v>
      </c>
      <c r="E28" s="451">
        <f t="shared" si="1"/>
        <v>0.62664159067854297</v>
      </c>
      <c r="F28" s="450">
        <v>124.23502646</v>
      </c>
      <c r="G28" s="373">
        <f t="shared" si="2"/>
        <v>0.98429381170483488</v>
      </c>
      <c r="H28" s="373">
        <f t="shared" ref="H28:H42" si="6">((F28/D28)-1)*100</f>
        <v>75.39831175921401</v>
      </c>
      <c r="I28" s="373">
        <f t="shared" si="5"/>
        <v>-3.132441285904719</v>
      </c>
      <c r="J28" s="91"/>
      <c r="K28" s="202"/>
    </row>
    <row r="29" spans="1:12" ht="14.5" x14ac:dyDescent="0.35">
      <c r="A29" s="445" t="s">
        <v>929</v>
      </c>
      <c r="B29" s="446">
        <v>94.167055730000413</v>
      </c>
      <c r="C29" s="447">
        <f t="shared" si="0"/>
        <v>0.78586458218626709</v>
      </c>
      <c r="D29" s="446">
        <v>92.09998635999959</v>
      </c>
      <c r="E29" s="447">
        <f t="shared" si="1"/>
        <v>0.81481709857541806</v>
      </c>
      <c r="F29" s="446">
        <v>124.00847233</v>
      </c>
      <c r="G29" s="372">
        <f t="shared" si="2"/>
        <v>0.98249886035714096</v>
      </c>
      <c r="H29" s="372">
        <f t="shared" si="6"/>
        <v>34.645483925781285</v>
      </c>
      <c r="I29" s="372">
        <f t="shared" si="5"/>
        <v>31.689868997881909</v>
      </c>
      <c r="J29" s="91"/>
      <c r="K29" s="202"/>
    </row>
    <row r="30" spans="1:12" ht="14.5" x14ac:dyDescent="0.35">
      <c r="A30" s="449" t="s">
        <v>911</v>
      </c>
      <c r="B30" s="450">
        <v>118.45979303</v>
      </c>
      <c r="C30" s="451">
        <f t="shared" si="0"/>
        <v>0.98859792348519071</v>
      </c>
      <c r="D30" s="450">
        <v>96.994344900000002</v>
      </c>
      <c r="E30" s="451">
        <f t="shared" si="1"/>
        <v>0.85811794130695418</v>
      </c>
      <c r="F30" s="450">
        <v>113.11070120999999</v>
      </c>
      <c r="G30" s="373">
        <f t="shared" si="2"/>
        <v>0.89615760072658635</v>
      </c>
      <c r="H30" s="373">
        <f t="shared" si="6"/>
        <v>16.615769018921412</v>
      </c>
      <c r="I30" s="373">
        <f t="shared" si="5"/>
        <v>-4.515533653385118</v>
      </c>
      <c r="J30" s="91"/>
      <c r="K30" s="202"/>
    </row>
    <row r="31" spans="1:12" ht="14.5" x14ac:dyDescent="0.35">
      <c r="A31" s="445" t="s">
        <v>926</v>
      </c>
      <c r="B31" s="446">
        <v>102.41453143000001</v>
      </c>
      <c r="C31" s="447">
        <f t="shared" si="0"/>
        <v>0.85469331421814987</v>
      </c>
      <c r="D31" s="446">
        <v>89.140262470000209</v>
      </c>
      <c r="E31" s="447">
        <f t="shared" si="1"/>
        <v>0.7886321475461413</v>
      </c>
      <c r="F31" s="446">
        <v>111.44526166</v>
      </c>
      <c r="G31" s="372">
        <f t="shared" si="2"/>
        <v>0.8829625953440966</v>
      </c>
      <c r="H31" s="372">
        <f t="shared" si="6"/>
        <v>25.022362030296286</v>
      </c>
      <c r="I31" s="372">
        <f t="shared" si="5"/>
        <v>8.8178211664938111</v>
      </c>
      <c r="J31" s="91"/>
      <c r="K31" s="202"/>
    </row>
    <row r="32" spans="1:12" ht="14.5" x14ac:dyDescent="0.35">
      <c r="A32" s="449" t="s">
        <v>924</v>
      </c>
      <c r="B32" s="450">
        <v>48.549712990000003</v>
      </c>
      <c r="C32" s="451">
        <f t="shared" si="0"/>
        <v>0.40516823658100548</v>
      </c>
      <c r="D32" s="450">
        <v>88.654448590000001</v>
      </c>
      <c r="E32" s="451">
        <f t="shared" si="1"/>
        <v>0.78433410721199681</v>
      </c>
      <c r="F32" s="450">
        <v>110.01997084999999</v>
      </c>
      <c r="G32" s="373">
        <f t="shared" si="2"/>
        <v>0.87167024918265013</v>
      </c>
      <c r="H32" s="373">
        <f t="shared" si="6"/>
        <v>24.099774573985645</v>
      </c>
      <c r="I32" s="373">
        <f t="shared" si="5"/>
        <v>126.61302008656835</v>
      </c>
      <c r="J32" s="91"/>
      <c r="K32" s="202"/>
    </row>
    <row r="33" spans="1:11" ht="14.5" x14ac:dyDescent="0.35">
      <c r="A33" s="445" t="s">
        <v>925</v>
      </c>
      <c r="B33" s="446">
        <v>143.06792330000002</v>
      </c>
      <c r="C33" s="447">
        <f t="shared" si="0"/>
        <v>1.1939633547721937</v>
      </c>
      <c r="D33" s="446">
        <v>107.76793913</v>
      </c>
      <c r="E33" s="447">
        <f t="shared" si="1"/>
        <v>0.95343292601720275</v>
      </c>
      <c r="F33" s="446">
        <v>108.43712125</v>
      </c>
      <c r="G33" s="372">
        <f t="shared" si="2"/>
        <v>0.85912959047686166</v>
      </c>
      <c r="H33" s="372">
        <f t="shared" si="6"/>
        <v>0.62094731086281829</v>
      </c>
      <c r="I33" s="372">
        <f t="shared" si="5"/>
        <v>-24.205846601535185</v>
      </c>
      <c r="J33" s="91"/>
      <c r="K33" s="202"/>
    </row>
    <row r="34" spans="1:11" ht="14.5" x14ac:dyDescent="0.35">
      <c r="A34" s="449" t="s">
        <v>915</v>
      </c>
      <c r="B34" s="450">
        <v>103.93488651999999</v>
      </c>
      <c r="C34" s="451">
        <f t="shared" si="0"/>
        <v>0.86738133136295015</v>
      </c>
      <c r="D34" s="450">
        <v>77.157093179999904</v>
      </c>
      <c r="E34" s="451">
        <f t="shared" si="1"/>
        <v>0.68261594039438012</v>
      </c>
      <c r="F34" s="450">
        <v>101.68696285999999</v>
      </c>
      <c r="G34" s="373">
        <f t="shared" si="2"/>
        <v>0.80564918868821067</v>
      </c>
      <c r="H34" s="373">
        <f t="shared" si="6"/>
        <v>31.792112259561556</v>
      </c>
      <c r="I34" s="373">
        <f t="shared" si="5"/>
        <v>-2.1628191796480567</v>
      </c>
      <c r="J34" s="91"/>
      <c r="K34" s="202"/>
    </row>
    <row r="35" spans="1:11" ht="14.5" x14ac:dyDescent="0.35">
      <c r="A35" s="445" t="s">
        <v>923</v>
      </c>
      <c r="B35" s="446">
        <v>62.1086217</v>
      </c>
      <c r="C35" s="447">
        <f t="shared" si="0"/>
        <v>0.51832316157768032</v>
      </c>
      <c r="D35" s="446">
        <v>74.994625350000092</v>
      </c>
      <c r="E35" s="447">
        <f t="shared" si="1"/>
        <v>0.6634843874741031</v>
      </c>
      <c r="F35" s="446">
        <v>101.11409918000001</v>
      </c>
      <c r="G35" s="372">
        <f t="shared" si="2"/>
        <v>0.80111048337102708</v>
      </c>
      <c r="H35" s="372">
        <f t="shared" si="6"/>
        <v>34.828460983837537</v>
      </c>
      <c r="I35" s="372">
        <f t="shared" si="5"/>
        <v>62.802033618466233</v>
      </c>
      <c r="J35" s="91"/>
      <c r="K35" s="202"/>
    </row>
    <row r="36" spans="1:11" ht="14.5" x14ac:dyDescent="0.35">
      <c r="A36" s="449" t="s">
        <v>918</v>
      </c>
      <c r="B36" s="450">
        <v>49.035555200000005</v>
      </c>
      <c r="C36" s="451">
        <f t="shared" si="0"/>
        <v>0.40922279878867224</v>
      </c>
      <c r="D36" s="450">
        <v>59.49373903</v>
      </c>
      <c r="E36" s="451">
        <f t="shared" si="1"/>
        <v>0.52634661236911751</v>
      </c>
      <c r="F36" s="450">
        <v>98.930803610000098</v>
      </c>
      <c r="G36" s="373">
        <f t="shared" si="2"/>
        <v>0.78381258937198317</v>
      </c>
      <c r="H36" s="373">
        <f t="shared" si="6"/>
        <v>66.28775602776247</v>
      </c>
      <c r="I36" s="373">
        <f t="shared" si="5"/>
        <v>101.75320378548523</v>
      </c>
      <c r="J36" s="91"/>
      <c r="K36" s="202"/>
    </row>
    <row r="37" spans="1:11" ht="14.5" x14ac:dyDescent="0.35">
      <c r="A37" s="445" t="s">
        <v>921</v>
      </c>
      <c r="B37" s="446">
        <v>64.972970340000003</v>
      </c>
      <c r="C37" s="447">
        <f t="shared" si="0"/>
        <v>0.54222738296125561</v>
      </c>
      <c r="D37" s="446">
        <v>59.166137130000003</v>
      </c>
      <c r="E37" s="447">
        <f t="shared" si="1"/>
        <v>0.52344828805664256</v>
      </c>
      <c r="F37" s="446">
        <v>95.824037419999996</v>
      </c>
      <c r="G37" s="372">
        <f t="shared" si="2"/>
        <v>0.75919818856758936</v>
      </c>
      <c r="H37" s="372">
        <f t="shared" si="6"/>
        <v>61.957569089655372</v>
      </c>
      <c r="I37" s="372">
        <f t="shared" si="5"/>
        <v>47.482925466633354</v>
      </c>
      <c r="J37" s="91"/>
      <c r="K37" s="202"/>
    </row>
    <row r="38" spans="1:11" ht="14.5" x14ac:dyDescent="0.35">
      <c r="A38" s="449" t="s">
        <v>919</v>
      </c>
      <c r="B38" s="450">
        <v>93.734765230000093</v>
      </c>
      <c r="C38" s="451">
        <f t="shared" si="0"/>
        <v>0.78225693203163238</v>
      </c>
      <c r="D38" s="450">
        <v>94.220790290000309</v>
      </c>
      <c r="E38" s="451">
        <f t="shared" si="1"/>
        <v>0.83358004711849254</v>
      </c>
      <c r="F38" s="450">
        <v>95.113412259999606</v>
      </c>
      <c r="G38" s="373">
        <f t="shared" si="2"/>
        <v>0.7535680215578423</v>
      </c>
      <c r="H38" s="373">
        <f t="shared" si="6"/>
        <v>0.94737262047146498</v>
      </c>
      <c r="I38" s="373">
        <f t="shared" si="5"/>
        <v>1.4707958425208334</v>
      </c>
      <c r="J38" s="91"/>
      <c r="K38" s="202"/>
    </row>
    <row r="39" spans="1:11" ht="14.5" x14ac:dyDescent="0.35">
      <c r="A39" s="445" t="s">
        <v>916</v>
      </c>
      <c r="B39" s="446">
        <v>123.41083623999999</v>
      </c>
      <c r="C39" s="447">
        <f t="shared" si="0"/>
        <v>1.0299165085620015</v>
      </c>
      <c r="D39" s="446">
        <v>87.81581869</v>
      </c>
      <c r="E39" s="447">
        <f t="shared" si="1"/>
        <v>0.77691467091343336</v>
      </c>
      <c r="F39" s="446">
        <v>92.596370689999887</v>
      </c>
      <c r="G39" s="372">
        <f t="shared" si="2"/>
        <v>0.73362591254277942</v>
      </c>
      <c r="H39" s="372">
        <f t="shared" si="6"/>
        <v>5.4438392436740646</v>
      </c>
      <c r="I39" s="372">
        <f t="shared" si="5"/>
        <v>-24.969011222057102</v>
      </c>
      <c r="J39" s="91"/>
      <c r="K39" s="202"/>
    </row>
    <row r="40" spans="1:11" ht="14.5" x14ac:dyDescent="0.35">
      <c r="A40" s="449" t="s">
        <v>917</v>
      </c>
      <c r="B40" s="450">
        <v>111.31523112000001</v>
      </c>
      <c r="C40" s="451">
        <f t="shared" si="0"/>
        <v>0.92897348140425062</v>
      </c>
      <c r="D40" s="450">
        <v>42.939405719999996</v>
      </c>
      <c r="E40" s="451">
        <f t="shared" si="1"/>
        <v>0.37988889429975881</v>
      </c>
      <c r="F40" s="450">
        <v>91.165776050000105</v>
      </c>
      <c r="G40" s="373">
        <f t="shared" si="2"/>
        <v>0.72229154500301584</v>
      </c>
      <c r="H40" s="373">
        <f t="shared" si="6"/>
        <v>112.31261709692828</v>
      </c>
      <c r="I40" s="373">
        <f t="shared" si="5"/>
        <v>-18.101256105984632</v>
      </c>
      <c r="J40" s="91"/>
      <c r="K40" s="202"/>
    </row>
    <row r="41" spans="1:11" ht="14.5" x14ac:dyDescent="0.35">
      <c r="A41" s="445" t="s">
        <v>914</v>
      </c>
      <c r="B41" s="446">
        <v>61.231682849999999</v>
      </c>
      <c r="C41" s="447">
        <f t="shared" si="0"/>
        <v>0.5110047296949406</v>
      </c>
      <c r="D41" s="446">
        <v>63.030279409999999</v>
      </c>
      <c r="E41" s="447">
        <f t="shared" si="1"/>
        <v>0.55763471224095351</v>
      </c>
      <c r="F41" s="446">
        <v>91.01662408</v>
      </c>
      <c r="G41" s="372">
        <f t="shared" si="2"/>
        <v>0.72110983831965991</v>
      </c>
      <c r="H41" s="372">
        <f t="shared" si="6"/>
        <v>44.401428856048916</v>
      </c>
      <c r="I41" s="372">
        <f t="shared" si="5"/>
        <v>48.643022441445119</v>
      </c>
      <c r="J41" s="91"/>
      <c r="K41" s="202"/>
    </row>
    <row r="42" spans="1:11" ht="14.5" x14ac:dyDescent="0.35">
      <c r="A42" s="449" t="s">
        <v>913</v>
      </c>
      <c r="B42" s="450">
        <v>73.258713200000003</v>
      </c>
      <c r="C42" s="451">
        <f t="shared" si="0"/>
        <v>0.6113754709024003</v>
      </c>
      <c r="D42" s="450">
        <v>67.015962829999992</v>
      </c>
      <c r="E42" s="451">
        <f t="shared" si="1"/>
        <v>0.59289642213339955</v>
      </c>
      <c r="F42" s="450">
        <v>86.144919360000003</v>
      </c>
      <c r="G42" s="373">
        <f t="shared" si="2"/>
        <v>0.68251211797472044</v>
      </c>
      <c r="H42" s="373">
        <f t="shared" si="6"/>
        <v>28.54388077438297</v>
      </c>
      <c r="I42" s="373">
        <f t="shared" si="5"/>
        <v>17.58999796354599</v>
      </c>
      <c r="J42" s="91"/>
      <c r="K42" s="202"/>
    </row>
    <row r="43" spans="1:11" ht="14.5" x14ac:dyDescent="0.35">
      <c r="A43" s="445" t="s">
        <v>777</v>
      </c>
      <c r="B43" s="446">
        <v>80.739919210000096</v>
      </c>
      <c r="C43" s="447">
        <f t="shared" si="0"/>
        <v>0.67380935279157428</v>
      </c>
      <c r="D43" s="446">
        <v>205.36409184999999</v>
      </c>
      <c r="E43" s="447">
        <f t="shared" si="1"/>
        <v>1.8168751167749186</v>
      </c>
      <c r="F43" s="446">
        <v>85.386322810000109</v>
      </c>
      <c r="G43" s="372">
        <f t="shared" si="2"/>
        <v>0.67650188148166557</v>
      </c>
      <c r="H43" s="372" t="s">
        <v>305</v>
      </c>
      <c r="I43" s="372" t="s">
        <v>305</v>
      </c>
      <c r="J43" s="91"/>
      <c r="K43" s="202"/>
    </row>
    <row r="44" spans="1:11" ht="14.5" x14ac:dyDescent="0.35">
      <c r="A44" s="449" t="s">
        <v>912</v>
      </c>
      <c r="B44" s="450">
        <v>71.058452740000092</v>
      </c>
      <c r="C44" s="451">
        <f t="shared" si="0"/>
        <v>0.59301335101137853</v>
      </c>
      <c r="D44" s="450">
        <v>60.9734958800003</v>
      </c>
      <c r="E44" s="451">
        <f t="shared" si="1"/>
        <v>0.53943815809857498</v>
      </c>
      <c r="F44" s="450">
        <v>82.103666410000002</v>
      </c>
      <c r="G44" s="373">
        <f t="shared" si="2"/>
        <v>0.65049393128805655</v>
      </c>
      <c r="H44" s="373">
        <f>((F44/D44)-1)*100</f>
        <v>34.65468106271161</v>
      </c>
      <c r="I44" s="373" t="s">
        <v>305</v>
      </c>
      <c r="J44" s="91"/>
      <c r="K44" s="202"/>
    </row>
    <row r="45" spans="1:11" ht="14.5" x14ac:dyDescent="0.35">
      <c r="A45" s="445" t="s">
        <v>909</v>
      </c>
      <c r="B45" s="446">
        <v>125.32823061000001</v>
      </c>
      <c r="C45" s="447">
        <f t="shared" si="0"/>
        <v>1.045917989268659</v>
      </c>
      <c r="D45" s="446">
        <v>97.898848490000105</v>
      </c>
      <c r="E45" s="447">
        <f t="shared" si="1"/>
        <v>0.86612016823426474</v>
      </c>
      <c r="F45" s="446">
        <v>81.567734879999989</v>
      </c>
      <c r="G45" s="372">
        <f t="shared" si="2"/>
        <v>0.64624783335973712</v>
      </c>
      <c r="H45" s="372" t="s">
        <v>305</v>
      </c>
      <c r="I45" s="372" t="s">
        <v>305</v>
      </c>
      <c r="J45" s="91"/>
      <c r="K45" s="202"/>
    </row>
    <row r="46" spans="1:11" ht="14.5" x14ac:dyDescent="0.35">
      <c r="A46" s="449" t="s">
        <v>905</v>
      </c>
      <c r="B46" s="450">
        <v>102.93815519</v>
      </c>
      <c r="C46" s="451">
        <f t="shared" si="0"/>
        <v>0.85906317971075985</v>
      </c>
      <c r="D46" s="450">
        <v>69.519670510000012</v>
      </c>
      <c r="E46" s="451">
        <f t="shared" si="1"/>
        <v>0.61504695557131372</v>
      </c>
      <c r="F46" s="450">
        <v>78.142550759999793</v>
      </c>
      <c r="G46" s="373">
        <f t="shared" si="2"/>
        <v>0.61911065933296339</v>
      </c>
      <c r="H46" s="373">
        <f>((F46/D46)-1)*100</f>
        <v>12.403511390002109</v>
      </c>
      <c r="I46" s="373">
        <f>((F46/B46)-1)*100</f>
        <v>-24.087865557949108</v>
      </c>
      <c r="J46" s="91"/>
      <c r="K46" s="202"/>
    </row>
    <row r="47" spans="1:11" ht="14.5" x14ac:dyDescent="0.35">
      <c r="A47" s="445" t="s">
        <v>887</v>
      </c>
      <c r="B47" s="446">
        <v>75.925713799999997</v>
      </c>
      <c r="C47" s="447">
        <f t="shared" si="0"/>
        <v>0.63363273801096287</v>
      </c>
      <c r="D47" s="446">
        <v>49.12234188</v>
      </c>
      <c r="E47" s="447">
        <f t="shared" si="1"/>
        <v>0.43458990242885776</v>
      </c>
      <c r="F47" s="446">
        <v>77.381881680000006</v>
      </c>
      <c r="G47" s="372">
        <f t="shared" si="2"/>
        <v>0.61308400252341966</v>
      </c>
      <c r="H47" s="372">
        <f>((F47/D47)-1)*100</f>
        <v>57.528893612268476</v>
      </c>
      <c r="I47" s="372">
        <f>((F47/B47)-1)*100</f>
        <v>1.917885005119313</v>
      </c>
      <c r="J47" s="91"/>
      <c r="K47" s="202"/>
    </row>
    <row r="48" spans="1:11" ht="14.5" x14ac:dyDescent="0.35">
      <c r="A48" s="449" t="s">
        <v>906</v>
      </c>
      <c r="B48" s="450">
        <v>68.288263450000102</v>
      </c>
      <c r="C48" s="451">
        <f t="shared" si="0"/>
        <v>0.56989492990235846</v>
      </c>
      <c r="D48" s="450">
        <v>70.622353989999993</v>
      </c>
      <c r="E48" s="451">
        <f t="shared" si="1"/>
        <v>0.62480249831709267</v>
      </c>
      <c r="F48" s="450">
        <v>75.646003009999802</v>
      </c>
      <c r="G48" s="373">
        <f t="shared" si="2"/>
        <v>0.59933091950458406</v>
      </c>
      <c r="H48" s="373" t="s">
        <v>305</v>
      </c>
      <c r="I48" s="373" t="s">
        <v>305</v>
      </c>
      <c r="J48" s="91"/>
      <c r="K48" s="202"/>
    </row>
    <row r="49" spans="1:11" ht="14.5" x14ac:dyDescent="0.35">
      <c r="A49" s="445" t="s">
        <v>904</v>
      </c>
      <c r="B49" s="446">
        <v>62.986228350000005</v>
      </c>
      <c r="C49" s="447">
        <f t="shared" si="0"/>
        <v>0.52564716653864685</v>
      </c>
      <c r="D49" s="446">
        <v>71.288420789999904</v>
      </c>
      <c r="E49" s="447">
        <f t="shared" si="1"/>
        <v>0.6306952529078691</v>
      </c>
      <c r="F49" s="446">
        <v>72.141273669999705</v>
      </c>
      <c r="G49" s="372">
        <f t="shared" si="2"/>
        <v>0.57156352169931879</v>
      </c>
      <c r="H49" s="372">
        <f>((F49/D49)-1)*100</f>
        <v>1.1963413841248105</v>
      </c>
      <c r="I49" s="372">
        <f>((F49/B49)-1)*100</f>
        <v>14.534995283615348</v>
      </c>
      <c r="J49" s="91"/>
      <c r="K49" s="202"/>
    </row>
    <row r="50" spans="1:11" ht="14.5" x14ac:dyDescent="0.35">
      <c r="A50" s="449" t="s">
        <v>902</v>
      </c>
      <c r="B50" s="450">
        <v>41.127302360000002</v>
      </c>
      <c r="C50" s="451">
        <f t="shared" si="0"/>
        <v>0.34322502742636762</v>
      </c>
      <c r="D50" s="450">
        <v>141.04341864</v>
      </c>
      <c r="E50" s="451">
        <f t="shared" si="1"/>
        <v>1.247824171223942</v>
      </c>
      <c r="F50" s="450">
        <v>69.659302859999997</v>
      </c>
      <c r="G50" s="373">
        <f t="shared" si="2"/>
        <v>0.55189927258434546</v>
      </c>
      <c r="H50" s="373" t="s">
        <v>305</v>
      </c>
      <c r="I50" s="373" t="s">
        <v>305</v>
      </c>
      <c r="J50" s="91"/>
      <c r="K50" s="202"/>
    </row>
    <row r="51" spans="1:11" ht="14.5" x14ac:dyDescent="0.35">
      <c r="A51" s="445" t="s">
        <v>809</v>
      </c>
      <c r="B51" s="446">
        <v>66.484460949999999</v>
      </c>
      <c r="C51" s="447">
        <f t="shared" si="0"/>
        <v>0.55484142220776123</v>
      </c>
      <c r="D51" s="446">
        <v>55.961728530000002</v>
      </c>
      <c r="E51" s="447">
        <f t="shared" si="1"/>
        <v>0.49509858876465535</v>
      </c>
      <c r="F51" s="446">
        <v>69.073696049999896</v>
      </c>
      <c r="G51" s="372">
        <f t="shared" si="2"/>
        <v>0.54725960553069941</v>
      </c>
      <c r="H51" s="372">
        <f>((F51/D51)-1)*100</f>
        <v>23.430240388251811</v>
      </c>
      <c r="I51" s="372">
        <f>((F51/B51)-1)*100</f>
        <v>3.8944966432790107</v>
      </c>
      <c r="J51" s="91"/>
      <c r="K51" s="202"/>
    </row>
    <row r="52" spans="1:11" ht="14.5" x14ac:dyDescent="0.35">
      <c r="A52" s="449" t="s">
        <v>901</v>
      </c>
      <c r="B52" s="450">
        <v>56.403972969999998</v>
      </c>
      <c r="C52" s="451">
        <f t="shared" si="0"/>
        <v>0.47071541430378278</v>
      </c>
      <c r="D52" s="450">
        <v>81.203537779999891</v>
      </c>
      <c r="E52" s="451">
        <f t="shared" si="1"/>
        <v>0.71841521006669518</v>
      </c>
      <c r="F52" s="450">
        <v>63.373273909999995</v>
      </c>
      <c r="G52" s="373">
        <f t="shared" si="2"/>
        <v>0.50209609249910137</v>
      </c>
      <c r="H52" s="373">
        <f>((F52/D52)-1)*100</f>
        <v>-21.957496381877363</v>
      </c>
      <c r="I52" s="373">
        <f>((F52/B52)-1)*100</f>
        <v>12.356046166653556</v>
      </c>
      <c r="J52" s="91"/>
      <c r="K52" s="202"/>
    </row>
    <row r="53" spans="1:11" ht="14.5" x14ac:dyDescent="0.35">
      <c r="A53" s="445" t="s">
        <v>903</v>
      </c>
      <c r="B53" s="446">
        <v>53.844502330000104</v>
      </c>
      <c r="C53" s="447">
        <f t="shared" si="0"/>
        <v>0.44935553096104891</v>
      </c>
      <c r="D53" s="446">
        <v>41.605433900000001</v>
      </c>
      <c r="E53" s="447">
        <f t="shared" si="1"/>
        <v>0.3680871222158289</v>
      </c>
      <c r="F53" s="446">
        <v>62.862349560000006</v>
      </c>
      <c r="G53" s="372">
        <f t="shared" si="2"/>
        <v>0.49804812237115825</v>
      </c>
      <c r="H53" s="372">
        <f>((F53/D53)-1)*100</f>
        <v>51.091681223879746</v>
      </c>
      <c r="I53" s="372">
        <f>((F53/B53)-1)*100</f>
        <v>16.747944246437019</v>
      </c>
      <c r="J53" s="91"/>
      <c r="K53" s="202"/>
    </row>
    <row r="54" spans="1:11" ht="14.5" x14ac:dyDescent="0.35">
      <c r="A54" s="449" t="s">
        <v>892</v>
      </c>
      <c r="B54" s="450">
        <v>147.51907731999998</v>
      </c>
      <c r="C54" s="451">
        <f t="shared" si="0"/>
        <v>1.2311101495515018</v>
      </c>
      <c r="D54" s="450">
        <v>69.848280000000003</v>
      </c>
      <c r="E54" s="451">
        <f t="shared" si="1"/>
        <v>0.61795419412572061</v>
      </c>
      <c r="F54" s="450">
        <v>60.043013170000002</v>
      </c>
      <c r="G54" s="373">
        <f t="shared" si="2"/>
        <v>0.47571098089934682</v>
      </c>
      <c r="H54" s="373">
        <f>((F54/D54)-1)*100</f>
        <v>-14.037950297416057</v>
      </c>
      <c r="I54" s="373">
        <f>((F54/B54)-1)*100</f>
        <v>-59.29813671505412</v>
      </c>
      <c r="J54" s="91"/>
      <c r="K54" s="202"/>
    </row>
    <row r="55" spans="1:11" ht="14.5" x14ac:dyDescent="0.35">
      <c r="A55" s="445" t="s">
        <v>894</v>
      </c>
      <c r="B55" s="446">
        <v>70.149842700000008</v>
      </c>
      <c r="C55" s="447">
        <f t="shared" si="0"/>
        <v>0.58543060942601721</v>
      </c>
      <c r="D55" s="446">
        <v>75.242052129999905</v>
      </c>
      <c r="E55" s="447">
        <f t="shared" si="1"/>
        <v>0.66567339508373791</v>
      </c>
      <c r="F55" s="446">
        <v>59.038113240000001</v>
      </c>
      <c r="G55" s="372">
        <f t="shared" si="2"/>
        <v>0.46774932297834104</v>
      </c>
      <c r="H55" s="372" t="s">
        <v>305</v>
      </c>
      <c r="I55" s="372" t="s">
        <v>305</v>
      </c>
      <c r="J55" s="91"/>
      <c r="K55" s="202"/>
    </row>
    <row r="56" spans="1:11" ht="14.5" x14ac:dyDescent="0.35">
      <c r="A56" s="449" t="s">
        <v>812</v>
      </c>
      <c r="B56" s="450">
        <v>193.55642019999999</v>
      </c>
      <c r="C56" s="451">
        <f t="shared" si="0"/>
        <v>1.6153115769709951</v>
      </c>
      <c r="D56" s="450">
        <v>159.24822413999999</v>
      </c>
      <c r="E56" s="451">
        <f t="shared" si="1"/>
        <v>1.4088837694269039</v>
      </c>
      <c r="F56" s="450">
        <v>58.829608100000002</v>
      </c>
      <c r="G56" s="373">
        <f t="shared" si="2"/>
        <v>0.46609737082878577</v>
      </c>
      <c r="H56" s="373" t="s">
        <v>305</v>
      </c>
      <c r="I56" s="373" t="s">
        <v>305</v>
      </c>
      <c r="J56" s="91"/>
      <c r="K56" s="202"/>
    </row>
    <row r="57" spans="1:11" ht="14.5" x14ac:dyDescent="0.35">
      <c r="A57" s="445" t="s">
        <v>896</v>
      </c>
      <c r="B57" s="446">
        <v>51.726138159999998</v>
      </c>
      <c r="C57" s="447">
        <f t="shared" si="0"/>
        <v>0.43167687083442541</v>
      </c>
      <c r="D57" s="446">
        <v>57.889285139999899</v>
      </c>
      <c r="E57" s="447">
        <f t="shared" si="1"/>
        <v>0.51215186039230587</v>
      </c>
      <c r="F57" s="446">
        <v>58.596258989999896</v>
      </c>
      <c r="G57" s="372">
        <f t="shared" si="2"/>
        <v>0.46424858396501123</v>
      </c>
      <c r="H57" s="372">
        <f>((F57/D57)-1)*100</f>
        <v>1.2212516500942128</v>
      </c>
      <c r="I57" s="372" t="s">
        <v>305</v>
      </c>
      <c r="J57" s="91"/>
      <c r="K57" s="202"/>
    </row>
    <row r="58" spans="1:11" ht="14.5" x14ac:dyDescent="0.35">
      <c r="A58" s="449" t="s">
        <v>900</v>
      </c>
      <c r="B58" s="450">
        <v>44.389658880000006</v>
      </c>
      <c r="C58" s="451">
        <f t="shared" si="0"/>
        <v>0.37045079575540396</v>
      </c>
      <c r="D58" s="450">
        <v>39.889158429999902</v>
      </c>
      <c r="E58" s="451">
        <f t="shared" si="1"/>
        <v>0.35290307437726143</v>
      </c>
      <c r="F58" s="450">
        <v>58.013314700000002</v>
      </c>
      <c r="G58" s="373">
        <f t="shared" si="2"/>
        <v>0.45963001162220818</v>
      </c>
      <c r="H58" s="373">
        <f>((F58/D58)-1)*100</f>
        <v>45.436296435798582</v>
      </c>
      <c r="I58" s="373" t="s">
        <v>305</v>
      </c>
      <c r="J58" s="91"/>
      <c r="K58" s="202"/>
    </row>
    <row r="59" spans="1:11" ht="14.5" x14ac:dyDescent="0.35">
      <c r="A59" s="445" t="s">
        <v>898</v>
      </c>
      <c r="B59" s="446">
        <v>79.569502569999898</v>
      </c>
      <c r="C59" s="447">
        <f t="shared" si="0"/>
        <v>0.66404172252377802</v>
      </c>
      <c r="D59" s="446">
        <v>63.919832720000002</v>
      </c>
      <c r="E59" s="447">
        <f t="shared" si="1"/>
        <v>0.56550467265820237</v>
      </c>
      <c r="F59" s="446">
        <v>57.972918130000004</v>
      </c>
      <c r="G59" s="372">
        <f t="shared" si="2"/>
        <v>0.45930995619985188</v>
      </c>
      <c r="H59" s="372">
        <f>((F59/D59)-1)*100</f>
        <v>-9.3037079994410803</v>
      </c>
      <c r="I59" s="372">
        <f>((F59/B59)-1)*100</f>
        <v>-27.141786416222313</v>
      </c>
      <c r="J59" s="91"/>
      <c r="K59" s="202"/>
    </row>
    <row r="60" spans="1:11" ht="14.5" x14ac:dyDescent="0.35">
      <c r="A60" s="449" t="s">
        <v>899</v>
      </c>
      <c r="B60" s="450">
        <v>0.82938778000000002</v>
      </c>
      <c r="C60" s="451">
        <f t="shared" si="0"/>
        <v>6.9215977514357485E-3</v>
      </c>
      <c r="D60" s="450">
        <v>7.2694881200000001</v>
      </c>
      <c r="E60" s="451">
        <f t="shared" si="1"/>
        <v>6.4313833825272421E-2</v>
      </c>
      <c r="F60" s="450">
        <v>57.06451483</v>
      </c>
      <c r="G60" s="373">
        <f t="shared" si="2"/>
        <v>0.45211282530850749</v>
      </c>
      <c r="H60" s="373">
        <f>((F60/D60)-1)*100</f>
        <v>684.9866990359701</v>
      </c>
      <c r="I60" s="373">
        <f>((F60/B60)-1)*100</f>
        <v>6780.3177724658535</v>
      </c>
      <c r="J60" s="91"/>
      <c r="K60" s="202"/>
    </row>
    <row r="61" spans="1:11" ht="14.5" x14ac:dyDescent="0.35">
      <c r="A61" s="445" t="s">
        <v>897</v>
      </c>
      <c r="B61" s="446">
        <v>202.8403002</v>
      </c>
      <c r="C61" s="447">
        <f t="shared" si="0"/>
        <v>1.6927895486534321</v>
      </c>
      <c r="D61" s="446">
        <v>118.42703793999999</v>
      </c>
      <c r="E61" s="447">
        <f t="shared" si="1"/>
        <v>1.0477349591558853</v>
      </c>
      <c r="F61" s="446">
        <v>56.070501100000001</v>
      </c>
      <c r="G61" s="372">
        <f t="shared" si="2"/>
        <v>0.44423741697103947</v>
      </c>
      <c r="H61" s="372" t="s">
        <v>305</v>
      </c>
      <c r="I61" s="372" t="s">
        <v>305</v>
      </c>
      <c r="J61" s="91"/>
      <c r="K61" s="202"/>
    </row>
    <row r="62" spans="1:11" ht="14.5" x14ac:dyDescent="0.35">
      <c r="A62" s="449" t="s">
        <v>895</v>
      </c>
      <c r="B62" s="450">
        <v>41.717134360000003</v>
      </c>
      <c r="C62" s="451">
        <f t="shared" si="0"/>
        <v>0.34814742915855235</v>
      </c>
      <c r="D62" s="450">
        <v>44.661441719999999</v>
      </c>
      <c r="E62" s="451">
        <f t="shared" si="1"/>
        <v>0.39512390608008441</v>
      </c>
      <c r="F62" s="450">
        <v>54.072324129999899</v>
      </c>
      <c r="G62" s="373">
        <f t="shared" si="2"/>
        <v>0.42840618738704234</v>
      </c>
      <c r="H62" s="373">
        <f t="shared" ref="H62:H69" si="7">((F62/D62)-1)*100</f>
        <v>21.07160460470665</v>
      </c>
      <c r="I62" s="373">
        <f t="shared" ref="I62:I68" si="8">((F62/B62)-1)*100</f>
        <v>29.616583112780948</v>
      </c>
      <c r="J62" s="91"/>
      <c r="K62" s="202"/>
    </row>
    <row r="63" spans="1:11" ht="14.5" x14ac:dyDescent="0.35">
      <c r="A63" s="445" t="s">
        <v>886</v>
      </c>
      <c r="B63" s="446">
        <v>37.836588729999903</v>
      </c>
      <c r="C63" s="447">
        <f t="shared" si="0"/>
        <v>0.31576260681772583</v>
      </c>
      <c r="D63" s="446">
        <v>31.13696165</v>
      </c>
      <c r="E63" s="447">
        <f t="shared" si="1"/>
        <v>0.27547157988642268</v>
      </c>
      <c r="F63" s="446">
        <v>52.871693820000097</v>
      </c>
      <c r="G63" s="372">
        <f t="shared" si="2"/>
        <v>0.41889378965226542</v>
      </c>
      <c r="H63" s="372">
        <f t="shared" si="7"/>
        <v>69.803638564073239</v>
      </c>
      <c r="I63" s="372">
        <f t="shared" si="8"/>
        <v>39.736946682191657</v>
      </c>
      <c r="J63" s="91"/>
      <c r="K63" s="202"/>
    </row>
    <row r="64" spans="1:11" ht="14.5" x14ac:dyDescent="0.35">
      <c r="A64" s="449" t="s">
        <v>893</v>
      </c>
      <c r="B64" s="450">
        <v>39.567827659999999</v>
      </c>
      <c r="C64" s="451">
        <f t="shared" si="0"/>
        <v>0.33021054031041208</v>
      </c>
      <c r="D64" s="450">
        <v>50.725113369999995</v>
      </c>
      <c r="E64" s="451">
        <f t="shared" si="1"/>
        <v>0.44876977005724644</v>
      </c>
      <c r="F64" s="450">
        <v>51.912807280000003</v>
      </c>
      <c r="G64" s="373">
        <f t="shared" si="2"/>
        <v>0.4112966883005541</v>
      </c>
      <c r="H64" s="373">
        <f t="shared" si="7"/>
        <v>2.3414317506532001</v>
      </c>
      <c r="I64" s="373">
        <f t="shared" si="8"/>
        <v>31.199538488891609</v>
      </c>
      <c r="J64" s="91"/>
      <c r="K64" s="202"/>
    </row>
    <row r="65" spans="1:11" ht="14.5" x14ac:dyDescent="0.35">
      <c r="A65" s="445" t="s">
        <v>891</v>
      </c>
      <c r="B65" s="446">
        <v>49.86883856</v>
      </c>
      <c r="C65" s="447">
        <f t="shared" si="0"/>
        <v>0.41617690683073288</v>
      </c>
      <c r="D65" s="446">
        <v>45.42060386</v>
      </c>
      <c r="E65" s="447">
        <f t="shared" si="1"/>
        <v>0.40184028375516034</v>
      </c>
      <c r="F65" s="446">
        <v>51.538809049999898</v>
      </c>
      <c r="G65" s="372">
        <f t="shared" si="2"/>
        <v>0.40833356144440786</v>
      </c>
      <c r="H65" s="372">
        <f t="shared" si="7"/>
        <v>13.470109752080916</v>
      </c>
      <c r="I65" s="372">
        <f t="shared" si="8"/>
        <v>3.3487254530515376</v>
      </c>
      <c r="J65" s="91"/>
      <c r="K65" s="202"/>
    </row>
    <row r="66" spans="1:11" ht="14.5" x14ac:dyDescent="0.35">
      <c r="A66" s="449" t="s">
        <v>889</v>
      </c>
      <c r="B66" s="450">
        <v>45.779893890000004</v>
      </c>
      <c r="C66" s="451">
        <f t="shared" si="0"/>
        <v>0.38205290486675747</v>
      </c>
      <c r="D66" s="450">
        <v>29.93785359</v>
      </c>
      <c r="E66" s="451">
        <f t="shared" si="1"/>
        <v>0.26486295996211018</v>
      </c>
      <c r="F66" s="450">
        <v>48.585748979999998</v>
      </c>
      <c r="G66" s="373">
        <f t="shared" si="2"/>
        <v>0.38493694910956511</v>
      </c>
      <c r="H66" s="373">
        <f t="shared" si="7"/>
        <v>62.288685239040873</v>
      </c>
      <c r="I66" s="373">
        <f t="shared" si="8"/>
        <v>6.1290117813333156</v>
      </c>
      <c r="J66" s="91"/>
      <c r="K66" s="202"/>
    </row>
    <row r="67" spans="1:11" ht="14.5" x14ac:dyDescent="0.35">
      <c r="A67" s="445" t="s">
        <v>890</v>
      </c>
      <c r="B67" s="446">
        <v>102.97061836</v>
      </c>
      <c r="C67" s="447">
        <f t="shared" si="0"/>
        <v>0.85933409882711864</v>
      </c>
      <c r="D67" s="446">
        <v>95.990543890000112</v>
      </c>
      <c r="E67" s="447">
        <f t="shared" si="1"/>
        <v>0.84923722091989429</v>
      </c>
      <c r="F67" s="446">
        <v>47.798641490000001</v>
      </c>
      <c r="G67" s="372">
        <f t="shared" si="2"/>
        <v>0.37870082509825043</v>
      </c>
      <c r="H67" s="372">
        <f t="shared" si="7"/>
        <v>-50.204843567951215</v>
      </c>
      <c r="I67" s="372">
        <f t="shared" si="8"/>
        <v>-53.580310333876866</v>
      </c>
      <c r="J67" s="91"/>
      <c r="K67" s="202"/>
    </row>
    <row r="68" spans="1:11" ht="14.5" x14ac:dyDescent="0.35">
      <c r="A68" s="449" t="s">
        <v>888</v>
      </c>
      <c r="B68" s="450">
        <v>44.450975240000005</v>
      </c>
      <c r="C68" s="451">
        <f t="shared" ref="C68:C131" si="9">(B68/$B$267)*100</f>
        <v>0.37096250715233609</v>
      </c>
      <c r="D68" s="450">
        <v>45.341720639999899</v>
      </c>
      <c r="E68" s="451">
        <f t="shared" ref="E68:E131" si="10">(D68/$D$267)*100</f>
        <v>0.40114239661112189</v>
      </c>
      <c r="F68" s="450">
        <v>46.697226860000001</v>
      </c>
      <c r="G68" s="373">
        <f t="shared" ref="G68:G131" si="11">(F68/$F$267)*100</f>
        <v>0.3699744969819263</v>
      </c>
      <c r="H68" s="373">
        <f t="shared" si="7"/>
        <v>2.9895341439784007</v>
      </c>
      <c r="I68" s="373">
        <f t="shared" si="8"/>
        <v>5.0533235949763</v>
      </c>
      <c r="J68" s="91"/>
      <c r="K68" s="202"/>
    </row>
    <row r="69" spans="1:11" ht="14.5" x14ac:dyDescent="0.35">
      <c r="A69" s="445" t="s">
        <v>870</v>
      </c>
      <c r="B69" s="446">
        <v>87.516300489999992</v>
      </c>
      <c r="C69" s="447">
        <f t="shared" si="9"/>
        <v>0.73036116915727789</v>
      </c>
      <c r="D69" s="446">
        <v>42.333002210000004</v>
      </c>
      <c r="E69" s="447">
        <f t="shared" si="10"/>
        <v>0.37452398635446571</v>
      </c>
      <c r="F69" s="446">
        <v>46.387416309999999</v>
      </c>
      <c r="G69" s="372">
        <f t="shared" si="11"/>
        <v>0.36751991862463784</v>
      </c>
      <c r="H69" s="372">
        <f t="shared" si="7"/>
        <v>9.5774310545880823</v>
      </c>
      <c r="I69" s="372" t="s">
        <v>305</v>
      </c>
      <c r="J69" s="91"/>
      <c r="K69" s="202"/>
    </row>
    <row r="70" spans="1:11" ht="14.5" x14ac:dyDescent="0.35">
      <c r="A70" s="449" t="s">
        <v>885</v>
      </c>
      <c r="B70" s="450">
        <v>40.63695199</v>
      </c>
      <c r="C70" s="451">
        <f t="shared" si="9"/>
        <v>0.33913284268449972</v>
      </c>
      <c r="D70" s="450">
        <v>42.856649319999903</v>
      </c>
      <c r="E70" s="451">
        <f t="shared" si="10"/>
        <v>0.3791567407739912</v>
      </c>
      <c r="F70" s="450">
        <v>45.564281180000094</v>
      </c>
      <c r="G70" s="373">
        <f t="shared" si="11"/>
        <v>0.36099835350937121</v>
      </c>
      <c r="H70" s="373" t="s">
        <v>305</v>
      </c>
      <c r="I70" s="373" t="s">
        <v>305</v>
      </c>
      <c r="J70" s="91"/>
      <c r="K70" s="202"/>
    </row>
    <row r="71" spans="1:11" ht="14.5" x14ac:dyDescent="0.35">
      <c r="A71" s="445" t="s">
        <v>883</v>
      </c>
      <c r="B71" s="446">
        <v>112.34049833</v>
      </c>
      <c r="C71" s="447">
        <f t="shared" si="9"/>
        <v>0.9375297772485861</v>
      </c>
      <c r="D71" s="446">
        <v>51.73896233</v>
      </c>
      <c r="E71" s="447">
        <f t="shared" si="10"/>
        <v>0.45773938558739263</v>
      </c>
      <c r="F71" s="446">
        <v>45.2115431</v>
      </c>
      <c r="G71" s="372">
        <f t="shared" si="11"/>
        <v>0.35820366734726444</v>
      </c>
      <c r="H71" s="372" t="s">
        <v>305</v>
      </c>
      <c r="I71" s="372">
        <f>((F71/B71)-1)*100</f>
        <v>-59.754902486553704</v>
      </c>
      <c r="J71" s="91"/>
      <c r="K71" s="202"/>
    </row>
    <row r="72" spans="1:11" ht="14.5" x14ac:dyDescent="0.35">
      <c r="A72" s="449" t="s">
        <v>881</v>
      </c>
      <c r="B72" s="450">
        <v>36.832037320000097</v>
      </c>
      <c r="C72" s="451">
        <f t="shared" si="9"/>
        <v>0.30737919323444846</v>
      </c>
      <c r="D72" s="450">
        <v>27.536275140000001</v>
      </c>
      <c r="E72" s="451">
        <f t="shared" si="10"/>
        <v>0.24361597326895973</v>
      </c>
      <c r="F72" s="450">
        <v>44.446443799999997</v>
      </c>
      <c r="G72" s="373">
        <f t="shared" si="11"/>
        <v>0.35214191062866157</v>
      </c>
      <c r="H72" s="373">
        <f>((F72/D72)-1)*100</f>
        <v>61.410516033941676</v>
      </c>
      <c r="I72" s="373">
        <f>((F72/B72)-1)*100</f>
        <v>20.673324187432929</v>
      </c>
      <c r="J72" s="91"/>
      <c r="K72" s="202"/>
    </row>
    <row r="73" spans="1:11" ht="14.5" x14ac:dyDescent="0.35">
      <c r="A73" s="445" t="s">
        <v>810</v>
      </c>
      <c r="B73" s="446">
        <v>40.17505002</v>
      </c>
      <c r="C73" s="447">
        <f t="shared" si="9"/>
        <v>0.33527807207655114</v>
      </c>
      <c r="D73" s="446">
        <v>35.680290740000004</v>
      </c>
      <c r="E73" s="447">
        <f t="shared" si="10"/>
        <v>0.3156668326035818</v>
      </c>
      <c r="F73" s="446">
        <v>43.671951830000104</v>
      </c>
      <c r="G73" s="372">
        <f t="shared" si="11"/>
        <v>0.34600573732063378</v>
      </c>
      <c r="H73" s="372">
        <f>((F73/D73)-1)*100</f>
        <v>22.39797076832928</v>
      </c>
      <c r="I73" s="372">
        <f>((F73/B73)-1)*100</f>
        <v>8.7041629276361157</v>
      </c>
      <c r="J73" s="91"/>
      <c r="K73" s="202"/>
    </row>
    <row r="74" spans="1:11" ht="14.5" x14ac:dyDescent="0.35">
      <c r="A74" s="449" t="s">
        <v>872</v>
      </c>
      <c r="B74" s="450">
        <v>42.184118950000006</v>
      </c>
      <c r="C74" s="451">
        <f t="shared" si="9"/>
        <v>0.35204461641648271</v>
      </c>
      <c r="D74" s="450">
        <v>73.87732604</v>
      </c>
      <c r="E74" s="451">
        <f t="shared" si="10"/>
        <v>0.65359953712834895</v>
      </c>
      <c r="F74" s="450">
        <v>43.407411840000002</v>
      </c>
      <c r="G74" s="373">
        <f t="shared" si="11"/>
        <v>0.34390983021194571</v>
      </c>
      <c r="H74" s="373" t="s">
        <v>305</v>
      </c>
      <c r="I74" s="373" t="s">
        <v>305</v>
      </c>
      <c r="J74" s="91"/>
      <c r="K74" s="202"/>
    </row>
    <row r="75" spans="1:11" ht="14.5" x14ac:dyDescent="0.35">
      <c r="A75" s="445" t="s">
        <v>884</v>
      </c>
      <c r="B75" s="446">
        <v>40.7197677999999</v>
      </c>
      <c r="C75" s="447">
        <f t="shared" si="9"/>
        <v>0.33982397623879274</v>
      </c>
      <c r="D75" s="446">
        <v>45.871907960000101</v>
      </c>
      <c r="E75" s="447">
        <f t="shared" si="10"/>
        <v>0.40583301287348938</v>
      </c>
      <c r="F75" s="446">
        <v>43.239198450000004</v>
      </c>
      <c r="G75" s="372">
        <f t="shared" si="11"/>
        <v>0.34257710301301686</v>
      </c>
      <c r="H75" s="372">
        <f>((F75/D75)-1)*100</f>
        <v>-5.7392631505447707</v>
      </c>
      <c r="I75" s="372">
        <f t="shared" ref="I75:I81" si="12">((F75/B75)-1)*100</f>
        <v>6.1872421826533852</v>
      </c>
      <c r="J75" s="91"/>
      <c r="K75" s="202"/>
    </row>
    <row r="76" spans="1:11" ht="14.5" x14ac:dyDescent="0.35">
      <c r="A76" s="449" t="s">
        <v>798</v>
      </c>
      <c r="B76" s="450">
        <v>53.669934679999997</v>
      </c>
      <c r="C76" s="451">
        <f t="shared" si="9"/>
        <v>0.44789868883864131</v>
      </c>
      <c r="D76" s="450">
        <v>48.638518879999999</v>
      </c>
      <c r="E76" s="451">
        <f t="shared" si="10"/>
        <v>0.43030947559423144</v>
      </c>
      <c r="F76" s="450">
        <v>41.979798729999999</v>
      </c>
      <c r="G76" s="373">
        <f t="shared" si="11"/>
        <v>0.33259908484711803</v>
      </c>
      <c r="H76" s="373">
        <f>((F76/D76)-1)*100</f>
        <v>-13.690219816167238</v>
      </c>
      <c r="I76" s="373">
        <f t="shared" si="12"/>
        <v>-21.781535639461669</v>
      </c>
      <c r="J76" s="91"/>
      <c r="K76" s="202"/>
    </row>
    <row r="77" spans="1:11" ht="14.5" x14ac:dyDescent="0.35">
      <c r="A77" s="445" t="s">
        <v>882</v>
      </c>
      <c r="B77" s="446">
        <v>30.963190910000002</v>
      </c>
      <c r="C77" s="447">
        <f t="shared" si="9"/>
        <v>0.25840114569801331</v>
      </c>
      <c r="D77" s="446">
        <v>32.442188520000002</v>
      </c>
      <c r="E77" s="447">
        <f t="shared" si="10"/>
        <v>0.28701904273879481</v>
      </c>
      <c r="F77" s="446">
        <v>39.665254390000001</v>
      </c>
      <c r="G77" s="372">
        <f t="shared" si="11"/>
        <v>0.31426132829251252</v>
      </c>
      <c r="H77" s="372" t="s">
        <v>305</v>
      </c>
      <c r="I77" s="372">
        <f t="shared" si="12"/>
        <v>28.104543570118757</v>
      </c>
      <c r="J77" s="91"/>
      <c r="K77" s="202"/>
    </row>
    <row r="78" spans="1:11" ht="14.5" x14ac:dyDescent="0.35">
      <c r="A78" s="449" t="s">
        <v>697</v>
      </c>
      <c r="B78" s="450">
        <v>18.426352999999999</v>
      </c>
      <c r="C78" s="451">
        <f t="shared" si="9"/>
        <v>0.15377584112941878</v>
      </c>
      <c r="D78" s="450">
        <v>59.604924020000006</v>
      </c>
      <c r="E78" s="451">
        <f t="shared" si="10"/>
        <v>0.52733027626025886</v>
      </c>
      <c r="F78" s="450">
        <v>37.431614689999996</v>
      </c>
      <c r="G78" s="373">
        <f t="shared" si="11"/>
        <v>0.29656456597889785</v>
      </c>
      <c r="H78" s="373">
        <f>((F78/D78)-1)*100</f>
        <v>-37.200465724207476</v>
      </c>
      <c r="I78" s="373">
        <f t="shared" si="12"/>
        <v>103.14174318705386</v>
      </c>
      <c r="J78" s="91"/>
      <c r="K78" s="202"/>
    </row>
    <row r="79" spans="1:11" ht="14.5" x14ac:dyDescent="0.35">
      <c r="A79" s="445" t="s">
        <v>879</v>
      </c>
      <c r="B79" s="446">
        <v>38.934393180000001</v>
      </c>
      <c r="C79" s="447">
        <f t="shared" si="9"/>
        <v>0.32492425712879847</v>
      </c>
      <c r="D79" s="446">
        <v>36.996947649999903</v>
      </c>
      <c r="E79" s="447">
        <f t="shared" si="10"/>
        <v>0.32731541807711179</v>
      </c>
      <c r="F79" s="446">
        <v>37.361096259999997</v>
      </c>
      <c r="G79" s="372">
        <f t="shared" si="11"/>
        <v>0.29600585998238499</v>
      </c>
      <c r="H79" s="372">
        <f>((F79/D79)-1)*100</f>
        <v>0.9842666304394232</v>
      </c>
      <c r="I79" s="372">
        <f t="shared" si="12"/>
        <v>-4.0408923614820402</v>
      </c>
      <c r="J79" s="91"/>
      <c r="K79" s="202"/>
    </row>
    <row r="80" spans="1:11" ht="14.5" x14ac:dyDescent="0.35">
      <c r="A80" s="449" t="s">
        <v>880</v>
      </c>
      <c r="B80" s="450">
        <v>32.382089919999899</v>
      </c>
      <c r="C80" s="451">
        <f t="shared" si="9"/>
        <v>0.27024246821801678</v>
      </c>
      <c r="D80" s="450">
        <v>35.561637429999998</v>
      </c>
      <c r="E80" s="451">
        <f t="shared" si="10"/>
        <v>0.31461709579458091</v>
      </c>
      <c r="F80" s="450">
        <v>36.056517090000099</v>
      </c>
      <c r="G80" s="373">
        <f t="shared" si="11"/>
        <v>0.28566989241752622</v>
      </c>
      <c r="H80" s="373">
        <f>((F80/D80)-1)*100</f>
        <v>1.3916110049044583</v>
      </c>
      <c r="I80" s="373">
        <f t="shared" si="12"/>
        <v>11.347097049875066</v>
      </c>
      <c r="J80" s="91"/>
      <c r="K80" s="202"/>
    </row>
    <row r="81" spans="1:11" ht="14.5" x14ac:dyDescent="0.35">
      <c r="A81" s="445" t="s">
        <v>878</v>
      </c>
      <c r="B81" s="446">
        <v>37.945073020000002</v>
      </c>
      <c r="C81" s="447">
        <f t="shared" si="9"/>
        <v>0.31666795487787058</v>
      </c>
      <c r="D81" s="446">
        <v>43.57502641</v>
      </c>
      <c r="E81" s="447">
        <f t="shared" si="10"/>
        <v>0.38551228933910098</v>
      </c>
      <c r="F81" s="446">
        <v>36.025478899999996</v>
      </c>
      <c r="G81" s="372">
        <f t="shared" si="11"/>
        <v>0.28542398191052876</v>
      </c>
      <c r="H81" s="372">
        <f>((F81/D81)-1)*100</f>
        <v>-17.325399734622916</v>
      </c>
      <c r="I81" s="372">
        <f t="shared" si="12"/>
        <v>-5.0588758097480309</v>
      </c>
      <c r="J81" s="91"/>
      <c r="K81" s="202"/>
    </row>
    <row r="82" spans="1:11" ht="14.5" x14ac:dyDescent="0.35">
      <c r="A82" s="449" t="s">
        <v>877</v>
      </c>
      <c r="B82" s="450">
        <v>26.837767449999998</v>
      </c>
      <c r="C82" s="451">
        <f t="shared" si="9"/>
        <v>0.22397271254162376</v>
      </c>
      <c r="D82" s="450">
        <v>28.968270989999901</v>
      </c>
      <c r="E82" s="451">
        <f t="shared" si="10"/>
        <v>0.25628497301352132</v>
      </c>
      <c r="F82" s="450">
        <v>34.9544060099999</v>
      </c>
      <c r="G82" s="373">
        <f t="shared" si="11"/>
        <v>0.27693804644166686</v>
      </c>
      <c r="H82" s="373" t="s">
        <v>305</v>
      </c>
      <c r="I82" s="373" t="s">
        <v>305</v>
      </c>
      <c r="J82" s="91"/>
      <c r="K82" s="202"/>
    </row>
    <row r="83" spans="1:11" ht="14.5" x14ac:dyDescent="0.35">
      <c r="A83" s="445" t="s">
        <v>874</v>
      </c>
      <c r="B83" s="446">
        <v>25.258471099999902</v>
      </c>
      <c r="C83" s="447">
        <f t="shared" si="9"/>
        <v>0.2107928052309429</v>
      </c>
      <c r="D83" s="446">
        <v>27.98032345</v>
      </c>
      <c r="E83" s="447">
        <f t="shared" si="10"/>
        <v>0.24754450974199724</v>
      </c>
      <c r="F83" s="446">
        <v>34.935367419999999</v>
      </c>
      <c r="G83" s="372">
        <f t="shared" si="11"/>
        <v>0.27678720680445296</v>
      </c>
      <c r="H83" s="372" t="s">
        <v>305</v>
      </c>
      <c r="I83" s="372" t="s">
        <v>305</v>
      </c>
      <c r="J83" s="91"/>
      <c r="K83" s="202"/>
    </row>
    <row r="84" spans="1:11" ht="14.5" x14ac:dyDescent="0.35">
      <c r="A84" s="449" t="s">
        <v>876</v>
      </c>
      <c r="B84" s="450">
        <v>15.674340300000001</v>
      </c>
      <c r="C84" s="451">
        <f t="shared" si="9"/>
        <v>0.13080911148186766</v>
      </c>
      <c r="D84" s="450">
        <v>21.017886879999999</v>
      </c>
      <c r="E84" s="451">
        <f t="shared" si="10"/>
        <v>0.1859471893818424</v>
      </c>
      <c r="F84" s="450">
        <v>34.515028020000003</v>
      </c>
      <c r="G84" s="373">
        <f t="shared" si="11"/>
        <v>0.27345692643163932</v>
      </c>
      <c r="H84" s="373">
        <f>((F84/D84)-1)*100</f>
        <v>64.217403096043341</v>
      </c>
      <c r="I84" s="373">
        <f>((F84/B84)-1)*100</f>
        <v>120.20083371547061</v>
      </c>
      <c r="J84" s="91"/>
      <c r="K84" s="202"/>
    </row>
    <row r="85" spans="1:11" ht="14.5" x14ac:dyDescent="0.35">
      <c r="A85" s="445" t="s">
        <v>875</v>
      </c>
      <c r="B85" s="446">
        <v>29.035158600000003</v>
      </c>
      <c r="C85" s="447">
        <f t="shared" si="9"/>
        <v>0.24231088680657961</v>
      </c>
      <c r="D85" s="446">
        <v>27.988275920000003</v>
      </c>
      <c r="E85" s="447">
        <f t="shared" si="10"/>
        <v>0.24761486597969073</v>
      </c>
      <c r="F85" s="446">
        <v>34.388339430000002</v>
      </c>
      <c r="G85" s="372">
        <f t="shared" si="11"/>
        <v>0.27245319343697733</v>
      </c>
      <c r="H85" s="372">
        <f>((F85/D85)-1)*100</f>
        <v>22.866944460221681</v>
      </c>
      <c r="I85" s="372">
        <f>((F85/B85)-1)*100</f>
        <v>18.436891989286398</v>
      </c>
      <c r="J85" s="91"/>
      <c r="K85" s="202"/>
    </row>
    <row r="86" spans="1:11" ht="14.5" x14ac:dyDescent="0.35">
      <c r="A86" s="449" t="s">
        <v>711</v>
      </c>
      <c r="B86" s="450">
        <v>28.625027660000001</v>
      </c>
      <c r="C86" s="451">
        <f t="shared" si="9"/>
        <v>0.23888816771117857</v>
      </c>
      <c r="D86" s="450">
        <v>28.329033290000201</v>
      </c>
      <c r="E86" s="451">
        <f t="shared" si="10"/>
        <v>0.2506295779521383</v>
      </c>
      <c r="F86" s="450">
        <v>34.355378580000199</v>
      </c>
      <c r="G86" s="373">
        <f t="shared" si="11"/>
        <v>0.27219205000901031</v>
      </c>
      <c r="H86" s="373">
        <f>((F86/D86)-1)*100</f>
        <v>21.272682439634206</v>
      </c>
      <c r="I86" s="373">
        <f>((F86/B86)-1)*100</f>
        <v>20.018673826497867</v>
      </c>
      <c r="J86" s="91"/>
      <c r="K86" s="202"/>
    </row>
    <row r="87" spans="1:11" ht="14.5" x14ac:dyDescent="0.35">
      <c r="A87" s="445" t="s">
        <v>873</v>
      </c>
      <c r="B87" s="446">
        <v>26.775834280000002</v>
      </c>
      <c r="C87" s="447">
        <f t="shared" si="9"/>
        <v>0.22345585359994602</v>
      </c>
      <c r="D87" s="446">
        <v>29.12010703</v>
      </c>
      <c r="E87" s="447">
        <f t="shared" si="10"/>
        <v>0.25762828050423547</v>
      </c>
      <c r="F87" s="446">
        <v>34.059672210000002</v>
      </c>
      <c r="G87" s="372">
        <f t="shared" si="11"/>
        <v>0.26984921676490414</v>
      </c>
      <c r="H87" s="372">
        <f>((F87/D87)-1)*100</f>
        <v>16.962730167547747</v>
      </c>
      <c r="I87" s="372">
        <f>((F87/B87)-1)*100</f>
        <v>27.203028872346312</v>
      </c>
      <c r="J87" s="91"/>
      <c r="K87" s="202"/>
    </row>
    <row r="88" spans="1:11" ht="14.5" x14ac:dyDescent="0.35">
      <c r="A88" s="449" t="s">
        <v>868</v>
      </c>
      <c r="B88" s="450">
        <v>26.7936610799999</v>
      </c>
      <c r="C88" s="451">
        <f t="shared" si="9"/>
        <v>0.22360462591341632</v>
      </c>
      <c r="D88" s="450">
        <v>31.05192684</v>
      </c>
      <c r="E88" s="451">
        <f t="shared" si="10"/>
        <v>0.27471926905663291</v>
      </c>
      <c r="F88" s="450">
        <v>33.771773670000002</v>
      </c>
      <c r="G88" s="373">
        <f t="shared" si="11"/>
        <v>0.26756824368190568</v>
      </c>
      <c r="H88" s="373">
        <f>((F88/D88)-1)*100</f>
        <v>8.7590275605583088</v>
      </c>
      <c r="I88" s="373">
        <f>((F88/B88)-1)*100</f>
        <v>26.043893625305682</v>
      </c>
      <c r="J88" s="91"/>
      <c r="K88" s="202"/>
    </row>
    <row r="89" spans="1:11" ht="14.5" x14ac:dyDescent="0.35">
      <c r="A89" s="445" t="s">
        <v>871</v>
      </c>
      <c r="B89" s="446">
        <v>53.939615509999996</v>
      </c>
      <c r="C89" s="447">
        <f t="shared" si="9"/>
        <v>0.45014929135720422</v>
      </c>
      <c r="D89" s="446">
        <v>46.897711219999998</v>
      </c>
      <c r="E89" s="447">
        <f t="shared" si="10"/>
        <v>0.41490838920150735</v>
      </c>
      <c r="F89" s="446">
        <v>33.462000949999997</v>
      </c>
      <c r="G89" s="372">
        <f t="shared" si="11"/>
        <v>0.26511396504552492</v>
      </c>
      <c r="H89" s="372" t="s">
        <v>305</v>
      </c>
      <c r="I89" s="372" t="s">
        <v>305</v>
      </c>
      <c r="J89" s="91"/>
      <c r="K89" s="202"/>
    </row>
    <row r="90" spans="1:11" ht="14.5" x14ac:dyDescent="0.35">
      <c r="A90" s="449" t="s">
        <v>869</v>
      </c>
      <c r="B90" s="450">
        <v>26.77285887</v>
      </c>
      <c r="C90" s="451">
        <f t="shared" si="9"/>
        <v>0.22343102252374469</v>
      </c>
      <c r="D90" s="450">
        <v>20.523647780000001</v>
      </c>
      <c r="E90" s="451">
        <f t="shared" si="10"/>
        <v>0.18157461034702696</v>
      </c>
      <c r="F90" s="450">
        <v>32.796943779999999</v>
      </c>
      <c r="G90" s="373">
        <f t="shared" si="11"/>
        <v>0.25984482577366513</v>
      </c>
      <c r="H90" s="373" t="s">
        <v>305</v>
      </c>
      <c r="I90" s="373" t="s">
        <v>305</v>
      </c>
      <c r="J90" s="91"/>
      <c r="K90" s="202"/>
    </row>
    <row r="91" spans="1:11" ht="14.5" x14ac:dyDescent="0.35">
      <c r="A91" s="445" t="s">
        <v>867</v>
      </c>
      <c r="B91" s="446">
        <v>62.375936070000002</v>
      </c>
      <c r="C91" s="447">
        <f t="shared" si="9"/>
        <v>0.52055401496970688</v>
      </c>
      <c r="D91" s="446">
        <v>18.44715261</v>
      </c>
      <c r="E91" s="447">
        <f t="shared" si="10"/>
        <v>0.16320366550223903</v>
      </c>
      <c r="F91" s="446">
        <v>32.396036850000002</v>
      </c>
      <c r="G91" s="372">
        <f t="shared" si="11"/>
        <v>0.25666850568493688</v>
      </c>
      <c r="H91" s="372">
        <f t="shared" ref="H91:H118" si="13">((F91/D91)-1)*100</f>
        <v>75.615378345373813</v>
      </c>
      <c r="I91" s="372">
        <f>((F91/B91)-1)*100</f>
        <v>-48.063245393793729</v>
      </c>
      <c r="J91" s="91"/>
      <c r="K91" s="202"/>
    </row>
    <row r="92" spans="1:11" ht="14.5" x14ac:dyDescent="0.35">
      <c r="A92" s="449" t="s">
        <v>866</v>
      </c>
      <c r="B92" s="450">
        <v>30.247632160000101</v>
      </c>
      <c r="C92" s="451">
        <f t="shared" si="9"/>
        <v>0.25242950016084431</v>
      </c>
      <c r="D92" s="450">
        <v>25.521559889999999</v>
      </c>
      <c r="E92" s="451">
        <f t="shared" si="10"/>
        <v>0.22579160109105426</v>
      </c>
      <c r="F92" s="450">
        <v>32.305580649999996</v>
      </c>
      <c r="G92" s="373">
        <f t="shared" si="11"/>
        <v>0.25595183599501647</v>
      </c>
      <c r="H92" s="373">
        <f t="shared" si="13"/>
        <v>26.581528673167632</v>
      </c>
      <c r="I92" s="373">
        <f>((F92/B92)-1)*100</f>
        <v>6.8036680660291671</v>
      </c>
      <c r="J92" s="91"/>
      <c r="K92" s="202"/>
    </row>
    <row r="93" spans="1:11" ht="14.5" x14ac:dyDescent="0.35">
      <c r="A93" s="445" t="s">
        <v>864</v>
      </c>
      <c r="B93" s="446">
        <v>39.491984539999997</v>
      </c>
      <c r="C93" s="447">
        <f t="shared" si="9"/>
        <v>0.32957759685318644</v>
      </c>
      <c r="D93" s="446">
        <v>71.75806362999991</v>
      </c>
      <c r="E93" s="447">
        <f t="shared" si="10"/>
        <v>0.63485022655531076</v>
      </c>
      <c r="F93" s="446">
        <v>31.985640170000003</v>
      </c>
      <c r="G93" s="372">
        <f t="shared" si="11"/>
        <v>0.25341699985780797</v>
      </c>
      <c r="H93" s="372">
        <f t="shared" si="13"/>
        <v>-55.425720048794958</v>
      </c>
      <c r="I93" s="372">
        <f>((F93/B93)-1)*100</f>
        <v>-19.007260479394471</v>
      </c>
      <c r="J93" s="91"/>
      <c r="K93" s="202"/>
    </row>
    <row r="94" spans="1:11" ht="14.5" x14ac:dyDescent="0.35">
      <c r="A94" s="449" t="s">
        <v>865</v>
      </c>
      <c r="B94" s="450">
        <v>24.763646690000002</v>
      </c>
      <c r="C94" s="451">
        <f t="shared" si="9"/>
        <v>0.20666328270095</v>
      </c>
      <c r="D94" s="450">
        <v>21.703426320000002</v>
      </c>
      <c r="E94" s="451">
        <f t="shared" si="10"/>
        <v>0.19201222021991887</v>
      </c>
      <c r="F94" s="450">
        <v>31.74824593</v>
      </c>
      <c r="G94" s="373">
        <f t="shared" si="11"/>
        <v>0.25153616409011398</v>
      </c>
      <c r="H94" s="373">
        <f t="shared" si="13"/>
        <v>46.282183568147303</v>
      </c>
      <c r="I94" s="373">
        <f>((F94/B94)-1)*100</f>
        <v>28.205051248855462</v>
      </c>
      <c r="J94" s="91"/>
      <c r="K94" s="202"/>
    </row>
    <row r="95" spans="1:11" ht="14.5" x14ac:dyDescent="0.35">
      <c r="A95" s="445" t="s">
        <v>861</v>
      </c>
      <c r="B95" s="446">
        <v>20.29470615</v>
      </c>
      <c r="C95" s="447">
        <f t="shared" si="9"/>
        <v>0.16936805176209524</v>
      </c>
      <c r="D95" s="446">
        <v>19.923647589999998</v>
      </c>
      <c r="E95" s="447">
        <f t="shared" si="10"/>
        <v>0.17626635316608089</v>
      </c>
      <c r="F95" s="446">
        <v>31.0563953700001</v>
      </c>
      <c r="G95" s="372">
        <f t="shared" si="11"/>
        <v>0.24605474516795775</v>
      </c>
      <c r="H95" s="372">
        <f t="shared" si="13"/>
        <v>55.87705629559423</v>
      </c>
      <c r="I95" s="372" t="s">
        <v>305</v>
      </c>
      <c r="J95" s="91"/>
      <c r="K95" s="202"/>
    </row>
    <row r="96" spans="1:11" ht="14.5" x14ac:dyDescent="0.35">
      <c r="A96" s="449" t="s">
        <v>863</v>
      </c>
      <c r="B96" s="450">
        <v>33.418377970000002</v>
      </c>
      <c r="C96" s="451">
        <f t="shared" si="9"/>
        <v>0.27889073771231832</v>
      </c>
      <c r="D96" s="450">
        <v>29.7145624099999</v>
      </c>
      <c r="E96" s="451">
        <f t="shared" si="10"/>
        <v>0.26288748223821568</v>
      </c>
      <c r="F96" s="450">
        <v>30.4856023</v>
      </c>
      <c r="G96" s="373">
        <f t="shared" si="11"/>
        <v>0.24153244495541668</v>
      </c>
      <c r="H96" s="373">
        <f t="shared" si="13"/>
        <v>2.5948216209996211</v>
      </c>
      <c r="I96" s="373">
        <f t="shared" ref="I96:I118" si="14">((F96/B96)-1)*100</f>
        <v>-8.7759366197628808</v>
      </c>
      <c r="J96" s="91"/>
      <c r="K96" s="202"/>
    </row>
    <row r="97" spans="1:11" ht="14.5" x14ac:dyDescent="0.35">
      <c r="A97" s="445" t="s">
        <v>859</v>
      </c>
      <c r="B97" s="446">
        <v>43.735131129999999</v>
      </c>
      <c r="C97" s="447">
        <f t="shared" si="9"/>
        <v>0.36498848016323027</v>
      </c>
      <c r="D97" s="446">
        <v>25.291354170000002</v>
      </c>
      <c r="E97" s="447">
        <f t="shared" si="10"/>
        <v>0.2237549497921858</v>
      </c>
      <c r="F97" s="446">
        <v>30.42452454</v>
      </c>
      <c r="G97" s="372">
        <f t="shared" si="11"/>
        <v>0.24104853584448532</v>
      </c>
      <c r="H97" s="372">
        <f t="shared" si="13"/>
        <v>20.296146799797853</v>
      </c>
      <c r="I97" s="372">
        <f t="shared" si="14"/>
        <v>-30.434587129589342</v>
      </c>
      <c r="J97" s="91"/>
      <c r="K97" s="202"/>
    </row>
    <row r="98" spans="1:11" ht="14.5" x14ac:dyDescent="0.35">
      <c r="A98" s="449" t="s">
        <v>854</v>
      </c>
      <c r="B98" s="450">
        <v>20.26426824</v>
      </c>
      <c r="C98" s="451">
        <f t="shared" si="9"/>
        <v>0.16911403431151933</v>
      </c>
      <c r="D98" s="450">
        <v>23.383727539999999</v>
      </c>
      <c r="E98" s="451">
        <f t="shared" si="10"/>
        <v>0.20687800054111738</v>
      </c>
      <c r="F98" s="450">
        <v>30.285060730000001</v>
      </c>
      <c r="G98" s="373">
        <f t="shared" si="11"/>
        <v>0.23994358686953601</v>
      </c>
      <c r="H98" s="373">
        <f t="shared" si="13"/>
        <v>29.513400625262353</v>
      </c>
      <c r="I98" s="373">
        <f t="shared" si="14"/>
        <v>49.450551933672983</v>
      </c>
      <c r="J98" s="91"/>
      <c r="K98" s="202"/>
    </row>
    <row r="99" spans="1:11" ht="14.5" x14ac:dyDescent="0.35">
      <c r="A99" s="445" t="s">
        <v>862</v>
      </c>
      <c r="B99" s="446">
        <v>138.33095691</v>
      </c>
      <c r="C99" s="447">
        <f t="shared" si="9"/>
        <v>1.154431332834698</v>
      </c>
      <c r="D99" s="446">
        <v>36.40730121</v>
      </c>
      <c r="E99" s="447">
        <f t="shared" si="10"/>
        <v>0.32209876148013838</v>
      </c>
      <c r="F99" s="446">
        <v>28.830893570000001</v>
      </c>
      <c r="G99" s="372">
        <f t="shared" si="11"/>
        <v>0.22842245810611722</v>
      </c>
      <c r="H99" s="372">
        <f t="shared" si="13"/>
        <v>-20.810132550882365</v>
      </c>
      <c r="I99" s="372">
        <f t="shared" si="14"/>
        <v>-79.158032146949026</v>
      </c>
      <c r="J99" s="91"/>
      <c r="K99" s="202"/>
    </row>
    <row r="100" spans="1:11" ht="14.5" x14ac:dyDescent="0.35">
      <c r="A100" s="449" t="s">
        <v>860</v>
      </c>
      <c r="B100" s="450">
        <v>29.37286203</v>
      </c>
      <c r="C100" s="451">
        <f t="shared" si="9"/>
        <v>0.24512916717929034</v>
      </c>
      <c r="D100" s="450">
        <v>23.352484180000001</v>
      </c>
      <c r="E100" s="451">
        <f t="shared" si="10"/>
        <v>0.20660158764518669</v>
      </c>
      <c r="F100" s="450">
        <v>28.326861860000001</v>
      </c>
      <c r="G100" s="373">
        <f t="shared" si="11"/>
        <v>0.22442909723847387</v>
      </c>
      <c r="H100" s="373">
        <f t="shared" si="13"/>
        <v>21.301278449254891</v>
      </c>
      <c r="I100" s="373">
        <f t="shared" si="14"/>
        <v>-3.5611108271698777</v>
      </c>
      <c r="J100" s="91"/>
      <c r="K100" s="202"/>
    </row>
    <row r="101" spans="1:11" ht="14.5" x14ac:dyDescent="0.35">
      <c r="A101" s="445" t="s">
        <v>858</v>
      </c>
      <c r="B101" s="446">
        <v>21.745679859999999</v>
      </c>
      <c r="C101" s="447">
        <f t="shared" si="9"/>
        <v>0.18147705144922394</v>
      </c>
      <c r="D101" s="446">
        <v>21.47743929</v>
      </c>
      <c r="E101" s="447">
        <f t="shared" si="10"/>
        <v>0.19001289206170915</v>
      </c>
      <c r="F101" s="446">
        <v>27.877491710000001</v>
      </c>
      <c r="G101" s="372">
        <f t="shared" si="11"/>
        <v>0.22086881097772046</v>
      </c>
      <c r="H101" s="372">
        <f t="shared" si="13"/>
        <v>29.798954771018238</v>
      </c>
      <c r="I101" s="372">
        <f t="shared" si="14"/>
        <v>28.197839246585875</v>
      </c>
      <c r="J101" s="91"/>
      <c r="K101" s="202"/>
    </row>
    <row r="102" spans="1:11" ht="14.5" x14ac:dyDescent="0.35">
      <c r="A102" s="449" t="s">
        <v>836</v>
      </c>
      <c r="B102" s="450">
        <v>55.041214579999995</v>
      </c>
      <c r="C102" s="451">
        <f t="shared" si="9"/>
        <v>0.45934260940427701</v>
      </c>
      <c r="D102" s="450">
        <v>27.45109223</v>
      </c>
      <c r="E102" s="451">
        <f t="shared" si="10"/>
        <v>0.24286235218477079</v>
      </c>
      <c r="F102" s="450">
        <v>27.229436010000001</v>
      </c>
      <c r="G102" s="373">
        <f t="shared" si="11"/>
        <v>0.21573437157422887</v>
      </c>
      <c r="H102" s="373">
        <f t="shared" si="13"/>
        <v>-0.80745865462417132</v>
      </c>
      <c r="I102" s="373">
        <f t="shared" si="14"/>
        <v>-50.529005913517388</v>
      </c>
      <c r="J102" s="91"/>
      <c r="K102" s="202"/>
    </row>
    <row r="103" spans="1:11" ht="14.5" x14ac:dyDescent="0.35">
      <c r="A103" s="445" t="s">
        <v>855</v>
      </c>
      <c r="B103" s="446">
        <v>42.056748549999995</v>
      </c>
      <c r="C103" s="447">
        <f t="shared" si="9"/>
        <v>0.35098165564529854</v>
      </c>
      <c r="D103" s="446">
        <v>18.265341500000002</v>
      </c>
      <c r="E103" s="447">
        <f t="shared" si="10"/>
        <v>0.16159516579454183</v>
      </c>
      <c r="F103" s="446">
        <v>27.060181270000001</v>
      </c>
      <c r="G103" s="372">
        <f t="shared" si="11"/>
        <v>0.21439339392943113</v>
      </c>
      <c r="H103" s="372">
        <f t="shared" si="13"/>
        <v>48.150426149984661</v>
      </c>
      <c r="I103" s="372">
        <f t="shared" si="14"/>
        <v>-35.65793314281305</v>
      </c>
      <c r="J103" s="91"/>
      <c r="K103" s="202"/>
    </row>
    <row r="104" spans="1:11" ht="14.5" x14ac:dyDescent="0.35">
      <c r="A104" s="449" t="s">
        <v>857</v>
      </c>
      <c r="B104" s="450">
        <v>20.18818194</v>
      </c>
      <c r="C104" s="451">
        <f t="shared" si="9"/>
        <v>0.16847906141259975</v>
      </c>
      <c r="D104" s="450">
        <v>19.64308432</v>
      </c>
      <c r="E104" s="451">
        <f t="shared" si="10"/>
        <v>0.17378418396428913</v>
      </c>
      <c r="F104" s="450">
        <v>27.037121460000002</v>
      </c>
      <c r="G104" s="373">
        <f t="shared" si="11"/>
        <v>0.21421069482331878</v>
      </c>
      <c r="H104" s="373">
        <f t="shared" si="13"/>
        <v>37.641935551188446</v>
      </c>
      <c r="I104" s="373">
        <f t="shared" si="14"/>
        <v>33.925489379654358</v>
      </c>
      <c r="J104" s="91"/>
      <c r="K104" s="202"/>
    </row>
    <row r="105" spans="1:11" ht="14.5" x14ac:dyDescent="0.35">
      <c r="A105" s="445" t="s">
        <v>850</v>
      </c>
      <c r="B105" s="446">
        <v>26.962472079999998</v>
      </c>
      <c r="C105" s="447">
        <f t="shared" si="9"/>
        <v>0.2250134263155856</v>
      </c>
      <c r="D105" s="446">
        <v>14.645370779999999</v>
      </c>
      <c r="E105" s="447">
        <f t="shared" si="10"/>
        <v>0.12956894998741952</v>
      </c>
      <c r="F105" s="446">
        <v>26.332811299999999</v>
      </c>
      <c r="G105" s="372">
        <f t="shared" si="11"/>
        <v>0.20863056052655465</v>
      </c>
      <c r="H105" s="372">
        <f t="shared" si="13"/>
        <v>79.802967747054893</v>
      </c>
      <c r="I105" s="372">
        <f t="shared" si="14"/>
        <v>-2.3353228818623895</v>
      </c>
      <c r="J105" s="91"/>
      <c r="K105" s="202"/>
    </row>
    <row r="106" spans="1:11" ht="14.5" x14ac:dyDescent="0.35">
      <c r="A106" s="449" t="s">
        <v>856</v>
      </c>
      <c r="B106" s="450">
        <v>3.5793781099999999</v>
      </c>
      <c r="C106" s="451">
        <f t="shared" si="9"/>
        <v>2.9871449851496895E-2</v>
      </c>
      <c r="D106" s="450">
        <v>24.62722677</v>
      </c>
      <c r="E106" s="451">
        <f t="shared" si="10"/>
        <v>0.21787935325260299</v>
      </c>
      <c r="F106" s="450">
        <v>26.282424210000002</v>
      </c>
      <c r="G106" s="373">
        <f t="shared" si="11"/>
        <v>0.20823135184692534</v>
      </c>
      <c r="H106" s="373">
        <f t="shared" si="13"/>
        <v>6.7210062077160293</v>
      </c>
      <c r="I106" s="373">
        <f t="shared" si="14"/>
        <v>634.27347998169444</v>
      </c>
      <c r="J106" s="91"/>
      <c r="K106" s="202"/>
    </row>
    <row r="107" spans="1:11" ht="14.5" x14ac:dyDescent="0.35">
      <c r="A107" s="445" t="s">
        <v>842</v>
      </c>
      <c r="B107" s="446">
        <v>23.700738879999999</v>
      </c>
      <c r="C107" s="447">
        <f t="shared" si="9"/>
        <v>0.19779285986004494</v>
      </c>
      <c r="D107" s="446">
        <v>19.108297409999999</v>
      </c>
      <c r="E107" s="447">
        <f t="shared" si="10"/>
        <v>0.16905287470373132</v>
      </c>
      <c r="F107" s="446">
        <v>26.140718589999999</v>
      </c>
      <c r="G107" s="372">
        <f t="shared" si="11"/>
        <v>0.20710864137771071</v>
      </c>
      <c r="H107" s="372">
        <f t="shared" si="13"/>
        <v>36.802971133993893</v>
      </c>
      <c r="I107" s="372">
        <f t="shared" si="14"/>
        <v>10.294952078726084</v>
      </c>
      <c r="J107" s="91"/>
      <c r="K107" s="202"/>
    </row>
    <row r="108" spans="1:11" ht="14.5" x14ac:dyDescent="0.35">
      <c r="A108" s="449" t="s">
        <v>843</v>
      </c>
      <c r="B108" s="450">
        <v>17.45065907</v>
      </c>
      <c r="C108" s="451">
        <f t="shared" si="9"/>
        <v>0.14563325562860818</v>
      </c>
      <c r="D108" s="450">
        <v>14.842964650000001</v>
      </c>
      <c r="E108" s="451">
        <f t="shared" si="10"/>
        <v>0.13131708123274202</v>
      </c>
      <c r="F108" s="450">
        <v>25.161383319999999</v>
      </c>
      <c r="G108" s="373">
        <f t="shared" si="11"/>
        <v>0.19934952808001563</v>
      </c>
      <c r="H108" s="373">
        <f t="shared" si="13"/>
        <v>69.517235359042616</v>
      </c>
      <c r="I108" s="373">
        <f t="shared" si="14"/>
        <v>44.18586266037228</v>
      </c>
      <c r="J108" s="91"/>
      <c r="K108" s="202"/>
    </row>
    <row r="109" spans="1:11" ht="14.5" x14ac:dyDescent="0.35">
      <c r="A109" s="445" t="s">
        <v>853</v>
      </c>
      <c r="B109" s="446">
        <v>22.445523170000001</v>
      </c>
      <c r="C109" s="447">
        <f t="shared" si="9"/>
        <v>0.18731754488023805</v>
      </c>
      <c r="D109" s="446">
        <v>16.611309949999999</v>
      </c>
      <c r="E109" s="447">
        <f t="shared" si="10"/>
        <v>0.14696179567377771</v>
      </c>
      <c r="F109" s="446">
        <v>25.087287719999999</v>
      </c>
      <c r="G109" s="372">
        <f t="shared" si="11"/>
        <v>0.19876248075018682</v>
      </c>
      <c r="H109" s="372">
        <f t="shared" si="13"/>
        <v>51.025342345141176</v>
      </c>
      <c r="I109" s="372">
        <f t="shared" si="14"/>
        <v>11.769672419713961</v>
      </c>
      <c r="J109" s="91"/>
      <c r="K109" s="202"/>
    </row>
    <row r="110" spans="1:11" ht="14.5" x14ac:dyDescent="0.35">
      <c r="A110" s="449" t="s">
        <v>852</v>
      </c>
      <c r="B110" s="450">
        <v>27.97834649</v>
      </c>
      <c r="C110" s="451">
        <f t="shared" si="9"/>
        <v>0.23349133520399137</v>
      </c>
      <c r="D110" s="450">
        <v>26.69671898</v>
      </c>
      <c r="E110" s="451">
        <f t="shared" si="10"/>
        <v>0.2361883422624971</v>
      </c>
      <c r="F110" s="450">
        <v>24.463153329999997</v>
      </c>
      <c r="G110" s="373">
        <f t="shared" si="11"/>
        <v>0.19381756597651811</v>
      </c>
      <c r="H110" s="373">
        <f t="shared" si="13"/>
        <v>-8.3664425267887417</v>
      </c>
      <c r="I110" s="373">
        <f t="shared" si="14"/>
        <v>-12.563977507592883</v>
      </c>
      <c r="J110" s="91"/>
      <c r="K110" s="202"/>
    </row>
    <row r="111" spans="1:11" ht="14.5" x14ac:dyDescent="0.35">
      <c r="A111" s="445" t="s">
        <v>849</v>
      </c>
      <c r="B111" s="446">
        <v>44.946997539999998</v>
      </c>
      <c r="C111" s="447">
        <f t="shared" si="9"/>
        <v>0.37510202658960334</v>
      </c>
      <c r="D111" s="446">
        <v>33.172396030000002</v>
      </c>
      <c r="E111" s="447">
        <f t="shared" si="10"/>
        <v>0.29347925612395759</v>
      </c>
      <c r="F111" s="446">
        <v>23.712053920000002</v>
      </c>
      <c r="G111" s="372">
        <f t="shared" si="11"/>
        <v>0.18786672809847266</v>
      </c>
      <c r="H111" s="372">
        <f t="shared" si="13"/>
        <v>-28.51871809755432</v>
      </c>
      <c r="I111" s="372">
        <f t="shared" si="14"/>
        <v>-47.24440959844366</v>
      </c>
      <c r="J111" s="91"/>
      <c r="K111" s="202"/>
    </row>
    <row r="112" spans="1:11" ht="14.5" x14ac:dyDescent="0.35">
      <c r="A112" s="449" t="s">
        <v>851</v>
      </c>
      <c r="B112" s="450">
        <v>21.60585961</v>
      </c>
      <c r="C112" s="451">
        <f t="shared" si="9"/>
        <v>0.18031019132499448</v>
      </c>
      <c r="D112" s="450">
        <v>26.536074489999997</v>
      </c>
      <c r="E112" s="451">
        <f t="shared" si="10"/>
        <v>0.23476710559985214</v>
      </c>
      <c r="F112" s="450">
        <v>23.430203710000001</v>
      </c>
      <c r="G112" s="373">
        <f t="shared" si="11"/>
        <v>0.18563367494562424</v>
      </c>
      <c r="H112" s="373">
        <f t="shared" si="13"/>
        <v>-11.704333966843627</v>
      </c>
      <c r="I112" s="373">
        <f t="shared" si="14"/>
        <v>8.4437468951970232</v>
      </c>
      <c r="J112" s="91"/>
      <c r="K112" s="202"/>
    </row>
    <row r="113" spans="1:11" ht="14.5" x14ac:dyDescent="0.35">
      <c r="A113" s="445" t="s">
        <v>837</v>
      </c>
      <c r="B113" s="446">
        <v>13.589681029999999</v>
      </c>
      <c r="C113" s="447">
        <f t="shared" si="9"/>
        <v>0.11341173324253347</v>
      </c>
      <c r="D113" s="446">
        <v>12.065300259999999</v>
      </c>
      <c r="E113" s="447">
        <f t="shared" si="10"/>
        <v>0.10674282744046305</v>
      </c>
      <c r="F113" s="446">
        <v>23.175006929999999</v>
      </c>
      <c r="G113" s="372">
        <f t="shared" si="11"/>
        <v>0.18361179256286581</v>
      </c>
      <c r="H113" s="372">
        <f t="shared" si="13"/>
        <v>92.07981923858064</v>
      </c>
      <c r="I113" s="372">
        <f t="shared" si="14"/>
        <v>70.533854906821162</v>
      </c>
      <c r="J113" s="91"/>
      <c r="K113" s="202"/>
    </row>
    <row r="114" spans="1:11" ht="14.5" x14ac:dyDescent="0.35">
      <c r="A114" s="449" t="s">
        <v>848</v>
      </c>
      <c r="B114" s="450">
        <v>8.4911514199999996</v>
      </c>
      <c r="C114" s="451">
        <f t="shared" si="9"/>
        <v>7.0862310722461394E-2</v>
      </c>
      <c r="D114" s="450">
        <v>8.4365534100000001</v>
      </c>
      <c r="E114" s="451">
        <f t="shared" si="10"/>
        <v>7.463896839943876E-2</v>
      </c>
      <c r="F114" s="450">
        <v>23.121238530000003</v>
      </c>
      <c r="G114" s="373">
        <f t="shared" si="11"/>
        <v>0.18318579431669241</v>
      </c>
      <c r="H114" s="373">
        <f t="shared" si="13"/>
        <v>174.06024008090765</v>
      </c>
      <c r="I114" s="373">
        <f t="shared" si="14"/>
        <v>172.2980357592069</v>
      </c>
      <c r="J114" s="91"/>
      <c r="K114" s="202"/>
    </row>
    <row r="115" spans="1:11" ht="14.5" x14ac:dyDescent="0.35">
      <c r="A115" s="445" t="s">
        <v>847</v>
      </c>
      <c r="B115" s="446">
        <v>25.709138940000003</v>
      </c>
      <c r="C115" s="447">
        <f t="shared" si="9"/>
        <v>0.21455382219213942</v>
      </c>
      <c r="D115" s="446">
        <v>22.121674410000001</v>
      </c>
      <c r="E115" s="447">
        <f t="shared" si="10"/>
        <v>0.19571249976009614</v>
      </c>
      <c r="F115" s="446">
        <v>22.689997390000002</v>
      </c>
      <c r="G115" s="372">
        <f t="shared" si="11"/>
        <v>0.17976914123946056</v>
      </c>
      <c r="H115" s="372">
        <f t="shared" si="13"/>
        <v>2.5690775909037677</v>
      </c>
      <c r="I115" s="372">
        <f t="shared" si="14"/>
        <v>-11.74345650799925</v>
      </c>
      <c r="J115" s="91"/>
      <c r="K115" s="202"/>
    </row>
    <row r="116" spans="1:11" ht="14.5" x14ac:dyDescent="0.35">
      <c r="A116" s="449" t="s">
        <v>846</v>
      </c>
      <c r="B116" s="450">
        <v>15.228068480000001</v>
      </c>
      <c r="C116" s="451">
        <f t="shared" si="9"/>
        <v>0.12708478119834077</v>
      </c>
      <c r="D116" s="450">
        <v>27.174246100000001</v>
      </c>
      <c r="E116" s="451">
        <f t="shared" si="10"/>
        <v>0.24041306886439448</v>
      </c>
      <c r="F116" s="450">
        <v>22.30497347</v>
      </c>
      <c r="G116" s="373">
        <f t="shared" si="11"/>
        <v>0.1767186596433033</v>
      </c>
      <c r="H116" s="373">
        <f t="shared" si="13"/>
        <v>-17.91870365816699</v>
      </c>
      <c r="I116" s="373">
        <f t="shared" si="14"/>
        <v>46.472768357290704</v>
      </c>
      <c r="J116" s="91"/>
      <c r="K116" s="202"/>
    </row>
    <row r="117" spans="1:11" ht="14.5" x14ac:dyDescent="0.35">
      <c r="A117" s="445" t="s">
        <v>829</v>
      </c>
      <c r="B117" s="446">
        <v>11.94505431</v>
      </c>
      <c r="C117" s="447">
        <f t="shared" si="9"/>
        <v>9.9686615895008587E-2</v>
      </c>
      <c r="D117" s="446">
        <v>16.334208880000002</v>
      </c>
      <c r="E117" s="447">
        <f t="shared" si="10"/>
        <v>0.14451025687563945</v>
      </c>
      <c r="F117" s="446">
        <v>21.184301229999999</v>
      </c>
      <c r="G117" s="372">
        <f t="shared" si="11"/>
        <v>0.16783975663009751</v>
      </c>
      <c r="H117" s="372">
        <f t="shared" si="13"/>
        <v>29.692851276920827</v>
      </c>
      <c r="I117" s="372">
        <f t="shared" si="14"/>
        <v>77.347885411163105</v>
      </c>
      <c r="J117" s="91"/>
      <c r="K117" s="202"/>
    </row>
    <row r="118" spans="1:11" ht="14.5" x14ac:dyDescent="0.35">
      <c r="A118" s="449" t="s">
        <v>845</v>
      </c>
      <c r="B118" s="450">
        <v>19.839372760000003</v>
      </c>
      <c r="C118" s="451">
        <f t="shared" si="9"/>
        <v>0.1655680987794535</v>
      </c>
      <c r="D118" s="450">
        <v>16.00251364</v>
      </c>
      <c r="E118" s="451">
        <f t="shared" si="10"/>
        <v>0.14157571840555061</v>
      </c>
      <c r="F118" s="450">
        <v>20.763300739999998</v>
      </c>
      <c r="G118" s="373">
        <f t="shared" si="11"/>
        <v>0.16450423854925156</v>
      </c>
      <c r="H118" s="373">
        <f t="shared" si="13"/>
        <v>29.750245537050503</v>
      </c>
      <c r="I118" s="373">
        <f t="shared" si="14"/>
        <v>4.6570422925003463</v>
      </c>
      <c r="J118" s="91"/>
      <c r="K118" s="202"/>
    </row>
    <row r="119" spans="1:11" ht="14.5" x14ac:dyDescent="0.35">
      <c r="A119" s="445" t="s">
        <v>844</v>
      </c>
      <c r="B119" s="446">
        <v>16.822815690000002</v>
      </c>
      <c r="C119" s="447">
        <f t="shared" si="9"/>
        <v>0.14039363258127824</v>
      </c>
      <c r="D119" s="446">
        <v>16.533442539999999</v>
      </c>
      <c r="E119" s="447">
        <f t="shared" si="10"/>
        <v>0.14627289549477249</v>
      </c>
      <c r="F119" s="446">
        <v>20.741637230000002</v>
      </c>
      <c r="G119" s="372">
        <f t="shared" si="11"/>
        <v>0.16433260209985082</v>
      </c>
      <c r="H119" s="372" t="s">
        <v>305</v>
      </c>
      <c r="I119" s="372" t="s">
        <v>305</v>
      </c>
      <c r="J119" s="91"/>
      <c r="K119" s="202"/>
    </row>
    <row r="120" spans="1:11" ht="14.5" x14ac:dyDescent="0.35">
      <c r="A120" s="449" t="s">
        <v>816</v>
      </c>
      <c r="B120" s="450">
        <v>12.360398779999999</v>
      </c>
      <c r="C120" s="451">
        <f t="shared" si="9"/>
        <v>0.10315284414064692</v>
      </c>
      <c r="D120" s="450">
        <v>11.18672874</v>
      </c>
      <c r="E120" s="451">
        <f t="shared" si="10"/>
        <v>9.8970023935159718E-2</v>
      </c>
      <c r="F120" s="450">
        <v>20.024751800000001</v>
      </c>
      <c r="G120" s="373">
        <f t="shared" si="11"/>
        <v>0.15865283599397284</v>
      </c>
      <c r="H120" s="373">
        <f t="shared" ref="H120:H133" si="15">((F120/D120)-1)*100</f>
        <v>79.004535332998543</v>
      </c>
      <c r="I120" s="373">
        <f t="shared" ref="I120:I130" si="16">((F120/B120)-1)*100</f>
        <v>62.007328051595458</v>
      </c>
      <c r="J120" s="91"/>
      <c r="K120" s="202"/>
    </row>
    <row r="121" spans="1:11" ht="14.5" x14ac:dyDescent="0.35">
      <c r="A121" s="445" t="s">
        <v>840</v>
      </c>
      <c r="B121" s="446">
        <v>13.11052353</v>
      </c>
      <c r="C121" s="447">
        <f t="shared" si="9"/>
        <v>0.10941295781497222</v>
      </c>
      <c r="D121" s="446">
        <v>14.453072890000001</v>
      </c>
      <c r="E121" s="447">
        <f t="shared" si="10"/>
        <v>0.12786767276703523</v>
      </c>
      <c r="F121" s="446">
        <v>19.87566284</v>
      </c>
      <c r="G121" s="372">
        <f t="shared" si="11"/>
        <v>0.15747162852855037</v>
      </c>
      <c r="H121" s="372">
        <f t="shared" si="15"/>
        <v>37.518595465963898</v>
      </c>
      <c r="I121" s="372">
        <f t="shared" si="16"/>
        <v>51.600832678571166</v>
      </c>
      <c r="J121" s="91"/>
      <c r="K121" s="202"/>
    </row>
    <row r="122" spans="1:11" ht="14.5" x14ac:dyDescent="0.35">
      <c r="A122" s="449" t="s">
        <v>838</v>
      </c>
      <c r="B122" s="450">
        <v>23.725025289999998</v>
      </c>
      <c r="C122" s="451">
        <f t="shared" si="9"/>
        <v>0.19799554039730394</v>
      </c>
      <c r="D122" s="450">
        <v>14.086141980000001</v>
      </c>
      <c r="E122" s="451">
        <f t="shared" si="10"/>
        <v>0.12462140106515697</v>
      </c>
      <c r="F122" s="450">
        <v>19.838243219999999</v>
      </c>
      <c r="G122" s="373">
        <f t="shared" si="11"/>
        <v>0.1571751589945401</v>
      </c>
      <c r="H122" s="373">
        <f t="shared" si="15"/>
        <v>40.835178632779879</v>
      </c>
      <c r="I122" s="373">
        <f t="shared" si="16"/>
        <v>-16.382625613631106</v>
      </c>
      <c r="J122" s="91"/>
      <c r="K122" s="202"/>
    </row>
    <row r="123" spans="1:11" ht="14.5" x14ac:dyDescent="0.35">
      <c r="A123" s="445" t="s">
        <v>841</v>
      </c>
      <c r="B123" s="446">
        <v>18.899772609999999</v>
      </c>
      <c r="C123" s="447">
        <f t="shared" si="9"/>
        <v>0.15772673139701063</v>
      </c>
      <c r="D123" s="446">
        <v>20.309035059999999</v>
      </c>
      <c r="E123" s="447">
        <f t="shared" si="10"/>
        <v>0.17967591176151088</v>
      </c>
      <c r="F123" s="446">
        <v>19.690017949999998</v>
      </c>
      <c r="G123" s="372">
        <f t="shared" si="11"/>
        <v>0.15600079440384029</v>
      </c>
      <c r="H123" s="372">
        <f t="shared" si="15"/>
        <v>-3.0479887802212557</v>
      </c>
      <c r="I123" s="372">
        <f t="shared" si="16"/>
        <v>4.1812425805688003</v>
      </c>
      <c r="J123" s="91"/>
      <c r="K123" s="202"/>
    </row>
    <row r="124" spans="1:11" ht="14.5" x14ac:dyDescent="0.35">
      <c r="A124" s="449" t="s">
        <v>839</v>
      </c>
      <c r="B124" s="450">
        <v>16.66224837</v>
      </c>
      <c r="C124" s="451">
        <f t="shared" si="9"/>
        <v>0.13905362923439257</v>
      </c>
      <c r="D124" s="450">
        <v>43.799547729999993</v>
      </c>
      <c r="E124" s="451">
        <f t="shared" si="10"/>
        <v>0.38749865022536245</v>
      </c>
      <c r="F124" s="450">
        <v>18.87748719</v>
      </c>
      <c r="G124" s="373">
        <f t="shared" si="11"/>
        <v>0.14956324597907841</v>
      </c>
      <c r="H124" s="373">
        <f t="shared" si="15"/>
        <v>-56.900269138920621</v>
      </c>
      <c r="I124" s="373">
        <f t="shared" si="16"/>
        <v>13.294957383953587</v>
      </c>
      <c r="J124" s="91"/>
      <c r="K124" s="202"/>
    </row>
    <row r="125" spans="1:11" ht="14.5" x14ac:dyDescent="0.35">
      <c r="A125" s="445" t="s">
        <v>831</v>
      </c>
      <c r="B125" s="446">
        <v>19.029194610000001</v>
      </c>
      <c r="C125" s="447">
        <f t="shared" si="9"/>
        <v>0.15880681365260682</v>
      </c>
      <c r="D125" s="446">
        <v>16.271533990000002</v>
      </c>
      <c r="E125" s="447">
        <f t="shared" si="10"/>
        <v>0.1439557663263823</v>
      </c>
      <c r="F125" s="446">
        <v>18.84676821</v>
      </c>
      <c r="G125" s="372">
        <f t="shared" si="11"/>
        <v>0.14931986452074533</v>
      </c>
      <c r="H125" s="372">
        <f t="shared" si="15"/>
        <v>15.826622256897593</v>
      </c>
      <c r="I125" s="372">
        <f t="shared" si="16"/>
        <v>-0.95866590120494699</v>
      </c>
      <c r="J125" s="91"/>
      <c r="K125" s="202"/>
    </row>
    <row r="126" spans="1:11" ht="14.5" x14ac:dyDescent="0.35">
      <c r="A126" s="449" t="s">
        <v>826</v>
      </c>
      <c r="B126" s="450">
        <v>17.19517948</v>
      </c>
      <c r="C126" s="451">
        <f t="shared" si="9"/>
        <v>0.14350116856592957</v>
      </c>
      <c r="D126" s="450">
        <v>29.326678930000099</v>
      </c>
      <c r="E126" s="451">
        <f t="shared" si="10"/>
        <v>0.25945584121143661</v>
      </c>
      <c r="F126" s="450">
        <v>18.362108399999997</v>
      </c>
      <c r="G126" s="373">
        <f t="shared" si="11"/>
        <v>0.14547998405097587</v>
      </c>
      <c r="H126" s="373">
        <f t="shared" si="15"/>
        <v>-37.38769928968587</v>
      </c>
      <c r="I126" s="373">
        <f t="shared" si="16"/>
        <v>6.7863724327929864</v>
      </c>
      <c r="J126" s="91"/>
      <c r="K126" s="202"/>
    </row>
    <row r="127" spans="1:11" ht="14.5" x14ac:dyDescent="0.35">
      <c r="A127" s="445" t="s">
        <v>807</v>
      </c>
      <c r="B127" s="446">
        <v>24.0138988</v>
      </c>
      <c r="C127" s="447">
        <f t="shared" si="9"/>
        <v>0.20040631408541565</v>
      </c>
      <c r="D127" s="446">
        <v>13.71775865</v>
      </c>
      <c r="E127" s="447">
        <f t="shared" si="10"/>
        <v>0.1213622796691899</v>
      </c>
      <c r="F127" s="446">
        <v>18.16009549</v>
      </c>
      <c r="G127" s="372">
        <f t="shared" si="11"/>
        <v>0.14387946877872693</v>
      </c>
      <c r="H127" s="372">
        <f t="shared" si="15"/>
        <v>32.38383874030324</v>
      </c>
      <c r="I127" s="372">
        <f t="shared" si="16"/>
        <v>-24.376730154288818</v>
      </c>
      <c r="J127" s="91"/>
      <c r="K127" s="202"/>
    </row>
    <row r="128" spans="1:11" ht="14.5" x14ac:dyDescent="0.35">
      <c r="A128" s="449" t="s">
        <v>828</v>
      </c>
      <c r="B128" s="450">
        <v>17.538950629999999</v>
      </c>
      <c r="C128" s="451">
        <f t="shared" si="9"/>
        <v>0.14637008667182266</v>
      </c>
      <c r="D128" s="450">
        <v>15.182117330000001</v>
      </c>
      <c r="E128" s="451">
        <f t="shared" si="10"/>
        <v>0.13431759636432403</v>
      </c>
      <c r="F128" s="450">
        <v>18.004292159999999</v>
      </c>
      <c r="G128" s="373">
        <f t="shared" si="11"/>
        <v>0.14264506445708108</v>
      </c>
      <c r="H128" s="373">
        <f t="shared" si="15"/>
        <v>18.588809246147477</v>
      </c>
      <c r="I128" s="373">
        <f t="shared" si="16"/>
        <v>2.6531891206994063</v>
      </c>
      <c r="J128" s="91"/>
      <c r="K128" s="202"/>
    </row>
    <row r="129" spans="1:11" ht="14.5" x14ac:dyDescent="0.35">
      <c r="A129" s="445" t="s">
        <v>834</v>
      </c>
      <c r="B129" s="446">
        <v>13.47708916</v>
      </c>
      <c r="C129" s="447">
        <f t="shared" si="9"/>
        <v>0.11247210566058147</v>
      </c>
      <c r="D129" s="446">
        <v>14.575633460000001</v>
      </c>
      <c r="E129" s="447">
        <f t="shared" si="10"/>
        <v>0.12895197746667761</v>
      </c>
      <c r="F129" s="446">
        <v>17.52101897</v>
      </c>
      <c r="G129" s="372">
        <f t="shared" si="11"/>
        <v>0.13881616995096521</v>
      </c>
      <c r="H129" s="372">
        <f t="shared" si="15"/>
        <v>20.207598647997283</v>
      </c>
      <c r="I129" s="372">
        <f t="shared" si="16"/>
        <v>30.005958719946623</v>
      </c>
      <c r="J129" s="91"/>
      <c r="K129" s="202"/>
    </row>
    <row r="130" spans="1:11" ht="14.5" x14ac:dyDescent="0.35">
      <c r="A130" s="449" t="s">
        <v>835</v>
      </c>
      <c r="B130" s="450">
        <v>20.063062679999998</v>
      </c>
      <c r="C130" s="451">
        <f t="shared" si="9"/>
        <v>0.1674348873729517</v>
      </c>
      <c r="D130" s="450">
        <v>19.325186600000002</v>
      </c>
      <c r="E130" s="451">
        <f t="shared" si="10"/>
        <v>0.17097171342991088</v>
      </c>
      <c r="F130" s="450">
        <v>17.373980230000001</v>
      </c>
      <c r="G130" s="373">
        <f t="shared" si="11"/>
        <v>0.13765120604354839</v>
      </c>
      <c r="H130" s="373">
        <f t="shared" si="15"/>
        <v>-10.096701317233336</v>
      </c>
      <c r="I130" s="373">
        <f t="shared" si="16"/>
        <v>-13.403150321015678</v>
      </c>
      <c r="J130" s="91"/>
      <c r="K130" s="202"/>
    </row>
    <row r="131" spans="1:11" ht="14.5" x14ac:dyDescent="0.35">
      <c r="A131" s="445" t="s">
        <v>830</v>
      </c>
      <c r="B131" s="446">
        <v>5.9070508200000003</v>
      </c>
      <c r="C131" s="447">
        <f t="shared" si="9"/>
        <v>4.9296879769953561E-2</v>
      </c>
      <c r="D131" s="446">
        <v>4.4570827599999996</v>
      </c>
      <c r="E131" s="447">
        <f t="shared" si="10"/>
        <v>3.9432223457863846E-2</v>
      </c>
      <c r="F131" s="446">
        <v>16.92371571</v>
      </c>
      <c r="G131" s="372">
        <f t="shared" si="11"/>
        <v>0.13408383383544617</v>
      </c>
      <c r="H131" s="372">
        <f t="shared" si="15"/>
        <v>279.70386957768767</v>
      </c>
      <c r="I131" s="372" t="s">
        <v>305</v>
      </c>
      <c r="J131" s="91"/>
      <c r="K131" s="202"/>
    </row>
    <row r="132" spans="1:11" ht="14.5" x14ac:dyDescent="0.35">
      <c r="A132" s="449" t="s">
        <v>706</v>
      </c>
      <c r="B132" s="450">
        <v>14.904888960000001</v>
      </c>
      <c r="C132" s="451">
        <f t="shared" ref="C132:C195" si="17">(B132/$B$267)*100</f>
        <v>0.1243877091014477</v>
      </c>
      <c r="D132" s="450">
        <v>12.080451210000001</v>
      </c>
      <c r="E132" s="451">
        <f t="shared" ref="E132:E195" si="18">(D132/$D$267)*100</f>
        <v>0.10687686929657592</v>
      </c>
      <c r="F132" s="450">
        <v>16.89515857</v>
      </c>
      <c r="G132" s="373">
        <f t="shared" ref="G132:G195" si="19">(F132/$F$267)*100</f>
        <v>0.13385758028213735</v>
      </c>
      <c r="H132" s="373">
        <f t="shared" si="15"/>
        <v>39.85536033632966</v>
      </c>
      <c r="I132" s="373">
        <f>((F132/B132)-1)*100</f>
        <v>13.353132756246966</v>
      </c>
      <c r="J132" s="91"/>
      <c r="K132" s="202"/>
    </row>
    <row r="133" spans="1:11" ht="14.5" x14ac:dyDescent="0.35">
      <c r="A133" s="445" t="s">
        <v>832</v>
      </c>
      <c r="B133" s="446">
        <v>16.30811267</v>
      </c>
      <c r="C133" s="447">
        <f t="shared" si="17"/>
        <v>0.1360982145008609</v>
      </c>
      <c r="D133" s="446">
        <v>13.46342119</v>
      </c>
      <c r="E133" s="447">
        <f t="shared" si="18"/>
        <v>0.11911213263435549</v>
      </c>
      <c r="F133" s="446">
        <v>16.868664020000001</v>
      </c>
      <c r="G133" s="372">
        <f t="shared" si="19"/>
        <v>0.13364766829232264</v>
      </c>
      <c r="H133" s="372">
        <f t="shared" si="15"/>
        <v>25.292552182273376</v>
      </c>
      <c r="I133" s="372">
        <f>((F133/B133)-1)*100</f>
        <v>3.4372545820778866</v>
      </c>
      <c r="J133" s="91"/>
      <c r="K133" s="202"/>
    </row>
    <row r="134" spans="1:11" ht="14.5" x14ac:dyDescent="0.35">
      <c r="A134" s="449" t="s">
        <v>833</v>
      </c>
      <c r="B134" s="450">
        <v>17.04954472</v>
      </c>
      <c r="C134" s="451">
        <f t="shared" si="17"/>
        <v>0.14228578385487572</v>
      </c>
      <c r="D134" s="450">
        <v>10.484389820000001</v>
      </c>
      <c r="E134" s="451">
        <f t="shared" si="18"/>
        <v>9.2756366543571431E-2</v>
      </c>
      <c r="F134" s="450">
        <v>16.6818332</v>
      </c>
      <c r="G134" s="373">
        <f t="shared" si="19"/>
        <v>0.13216743823803154</v>
      </c>
      <c r="H134" s="373" t="s">
        <v>305</v>
      </c>
      <c r="I134" s="373" t="s">
        <v>305</v>
      </c>
      <c r="J134" s="91"/>
      <c r="K134" s="202"/>
    </row>
    <row r="135" spans="1:11" ht="14.5" x14ac:dyDescent="0.35">
      <c r="A135" s="445" t="s">
        <v>827</v>
      </c>
      <c r="B135" s="446">
        <v>8.8373310399999987</v>
      </c>
      <c r="C135" s="447">
        <f t="shared" si="17"/>
        <v>7.3751328546409659E-2</v>
      </c>
      <c r="D135" s="446">
        <v>13.748533050000001</v>
      </c>
      <c r="E135" s="447">
        <f t="shared" si="18"/>
        <v>0.12163454363262181</v>
      </c>
      <c r="F135" s="446">
        <v>14.641356960000001</v>
      </c>
      <c r="G135" s="372">
        <f t="shared" si="19"/>
        <v>0.11600107845052507</v>
      </c>
      <c r="H135" s="372">
        <f t="shared" ref="H135:H153" si="20">((F135/D135)-1)*100</f>
        <v>6.4939576226279661</v>
      </c>
      <c r="I135" s="372" t="s">
        <v>305</v>
      </c>
      <c r="J135" s="91"/>
      <c r="K135" s="202"/>
    </row>
    <row r="136" spans="1:11" ht="14.5" x14ac:dyDescent="0.35">
      <c r="A136" s="449" t="s">
        <v>814</v>
      </c>
      <c r="B136" s="450">
        <v>17.375472980000001</v>
      </c>
      <c r="C136" s="451">
        <f t="shared" si="17"/>
        <v>0.14500579536932723</v>
      </c>
      <c r="D136" s="450">
        <v>12.8289782</v>
      </c>
      <c r="E136" s="451">
        <f t="shared" si="18"/>
        <v>0.11349915681585054</v>
      </c>
      <c r="F136" s="450">
        <v>14.48741133</v>
      </c>
      <c r="G136" s="373">
        <f t="shared" si="19"/>
        <v>0.11478139238238717</v>
      </c>
      <c r="H136" s="373">
        <f t="shared" si="20"/>
        <v>12.927242560907937</v>
      </c>
      <c r="I136" s="373">
        <f t="shared" ref="I136:I153" si="21">((F136/B136)-1)*100</f>
        <v>-16.621485086042252</v>
      </c>
      <c r="J136" s="91"/>
      <c r="K136" s="202"/>
    </row>
    <row r="137" spans="1:11" ht="14.5" x14ac:dyDescent="0.35">
      <c r="A137" s="445" t="s">
        <v>825</v>
      </c>
      <c r="B137" s="446">
        <v>12.771536429999999</v>
      </c>
      <c r="C137" s="447">
        <f t="shared" si="17"/>
        <v>0.10658396466399316</v>
      </c>
      <c r="D137" s="446">
        <v>11.21569427</v>
      </c>
      <c r="E137" s="447">
        <f t="shared" si="18"/>
        <v>9.9226284658381181E-2</v>
      </c>
      <c r="F137" s="446">
        <v>14.206692349999999</v>
      </c>
      <c r="G137" s="372">
        <f t="shared" si="19"/>
        <v>0.11255730177995905</v>
      </c>
      <c r="H137" s="372">
        <f t="shared" si="20"/>
        <v>26.667970862939704</v>
      </c>
      <c r="I137" s="372">
        <f t="shared" si="21"/>
        <v>11.237143846130039</v>
      </c>
      <c r="J137" s="91"/>
      <c r="K137" s="202"/>
    </row>
    <row r="138" spans="1:11" ht="14.5" x14ac:dyDescent="0.35">
      <c r="A138" s="449" t="s">
        <v>824</v>
      </c>
      <c r="B138" s="450">
        <v>12.14191692</v>
      </c>
      <c r="C138" s="451">
        <f t="shared" si="17"/>
        <v>0.10132951904788332</v>
      </c>
      <c r="D138" s="450">
        <v>8.3571139299999793</v>
      </c>
      <c r="E138" s="451">
        <f t="shared" si="18"/>
        <v>7.3936159971726881E-2</v>
      </c>
      <c r="F138" s="450">
        <v>14.092559749999999</v>
      </c>
      <c r="G138" s="373">
        <f t="shared" si="19"/>
        <v>0.11165304784212171</v>
      </c>
      <c r="H138" s="373">
        <f t="shared" si="20"/>
        <v>68.629503774157996</v>
      </c>
      <c r="I138" s="373">
        <f t="shared" si="21"/>
        <v>16.065361366350039</v>
      </c>
      <c r="J138" s="91"/>
      <c r="K138" s="202"/>
    </row>
    <row r="139" spans="1:11" ht="14.5" x14ac:dyDescent="0.35">
      <c r="A139" s="445" t="s">
        <v>823</v>
      </c>
      <c r="B139" s="446">
        <v>12.94183033</v>
      </c>
      <c r="C139" s="447">
        <f t="shared" si="17"/>
        <v>0.10800514050447062</v>
      </c>
      <c r="D139" s="446">
        <v>10.261091859999999</v>
      </c>
      <c r="E139" s="447">
        <f t="shared" si="18"/>
        <v>9.0780828836390687E-2</v>
      </c>
      <c r="F139" s="446">
        <v>14.06678155</v>
      </c>
      <c r="G139" s="372">
        <f t="shared" si="19"/>
        <v>0.11144881137628845</v>
      </c>
      <c r="H139" s="372">
        <f t="shared" si="20"/>
        <v>37.088545175542386</v>
      </c>
      <c r="I139" s="372">
        <f t="shared" si="21"/>
        <v>8.6923656956952264</v>
      </c>
      <c r="J139" s="91"/>
      <c r="K139" s="202"/>
    </row>
    <row r="140" spans="1:11" ht="14.5" x14ac:dyDescent="0.35">
      <c r="A140" s="449" t="s">
        <v>820</v>
      </c>
      <c r="B140" s="450">
        <v>14.40321941</v>
      </c>
      <c r="C140" s="451">
        <f t="shared" si="17"/>
        <v>0.12020106093399606</v>
      </c>
      <c r="D140" s="450">
        <v>14.26244683</v>
      </c>
      <c r="E140" s="451">
        <f t="shared" si="18"/>
        <v>0.12618118638130515</v>
      </c>
      <c r="F140" s="450">
        <v>13.735548529999999</v>
      </c>
      <c r="G140" s="373">
        <f t="shared" si="19"/>
        <v>0.10882450629012763</v>
      </c>
      <c r="H140" s="373">
        <f t="shared" si="20"/>
        <v>-3.694305095614514</v>
      </c>
      <c r="I140" s="373">
        <f t="shared" si="21"/>
        <v>-4.6355669589844943</v>
      </c>
      <c r="J140" s="91"/>
      <c r="K140" s="202"/>
    </row>
    <row r="141" spans="1:11" ht="14.5" x14ac:dyDescent="0.35">
      <c r="A141" s="445" t="s">
        <v>822</v>
      </c>
      <c r="B141" s="446">
        <v>19.58016958</v>
      </c>
      <c r="C141" s="447">
        <f t="shared" si="17"/>
        <v>0.16340493675667447</v>
      </c>
      <c r="D141" s="446">
        <v>40.051023139999998</v>
      </c>
      <c r="E141" s="447">
        <f t="shared" si="18"/>
        <v>0.35433510643911759</v>
      </c>
      <c r="F141" s="446">
        <v>13.33622533</v>
      </c>
      <c r="G141" s="372">
        <f t="shared" si="19"/>
        <v>0.10566073383537049</v>
      </c>
      <c r="H141" s="372">
        <f t="shared" si="20"/>
        <v>-66.701911001417685</v>
      </c>
      <c r="I141" s="372">
        <f t="shared" si="21"/>
        <v>-31.889122433228689</v>
      </c>
      <c r="J141" s="91"/>
      <c r="K141" s="202"/>
    </row>
    <row r="142" spans="1:11" ht="14.5" x14ac:dyDescent="0.35">
      <c r="A142" s="449" t="s">
        <v>821</v>
      </c>
      <c r="B142" s="450">
        <v>13.540179199999999</v>
      </c>
      <c r="C142" s="451">
        <f t="shared" si="17"/>
        <v>0.11299861917998971</v>
      </c>
      <c r="D142" s="450">
        <v>9.446644130000001</v>
      </c>
      <c r="E142" s="451">
        <f t="shared" si="18"/>
        <v>8.3575334432667764E-2</v>
      </c>
      <c r="F142" s="450">
        <v>12.999730439999999</v>
      </c>
      <c r="G142" s="373">
        <f t="shared" si="19"/>
        <v>0.10299473981311348</v>
      </c>
      <c r="H142" s="373">
        <f t="shared" si="20"/>
        <v>37.612153703518381</v>
      </c>
      <c r="I142" s="373">
        <f t="shared" si="21"/>
        <v>-3.9914446627117073</v>
      </c>
      <c r="J142" s="91"/>
      <c r="K142" s="202"/>
    </row>
    <row r="143" spans="1:11" ht="14.5" x14ac:dyDescent="0.35">
      <c r="A143" s="445" t="s">
        <v>819</v>
      </c>
      <c r="B143" s="446">
        <v>9.3339778099999897</v>
      </c>
      <c r="C143" s="447">
        <f t="shared" si="17"/>
        <v>7.7896059454417202E-2</v>
      </c>
      <c r="D143" s="446">
        <v>7.3886057000000003</v>
      </c>
      <c r="E143" s="447">
        <f t="shared" si="18"/>
        <v>6.5367678073908267E-2</v>
      </c>
      <c r="F143" s="446">
        <v>12.76348533</v>
      </c>
      <c r="G143" s="372">
        <f t="shared" si="19"/>
        <v>0.10112300841461457</v>
      </c>
      <c r="H143" s="372">
        <f t="shared" si="20"/>
        <v>72.745519902354516</v>
      </c>
      <c r="I143" s="372">
        <f t="shared" si="21"/>
        <v>36.742186341238096</v>
      </c>
      <c r="J143" s="91"/>
      <c r="K143" s="202"/>
    </row>
    <row r="144" spans="1:11" ht="14.5" x14ac:dyDescent="0.35">
      <c r="A144" s="449" t="s">
        <v>818</v>
      </c>
      <c r="B144" s="450">
        <v>13.080218220000001</v>
      </c>
      <c r="C144" s="451">
        <f t="shared" si="17"/>
        <v>0.10916004696842883</v>
      </c>
      <c r="D144" s="450">
        <v>6.7067418600000002</v>
      </c>
      <c r="E144" s="451">
        <f t="shared" si="18"/>
        <v>5.9335165609024819E-2</v>
      </c>
      <c r="F144" s="450">
        <v>12.18806571</v>
      </c>
      <c r="G144" s="373">
        <f t="shared" si="19"/>
        <v>9.6564052802511846E-2</v>
      </c>
      <c r="H144" s="373">
        <f t="shared" si="20"/>
        <v>81.728564546243021</v>
      </c>
      <c r="I144" s="373">
        <f t="shared" si="21"/>
        <v>-6.8206240522491912</v>
      </c>
      <c r="J144" s="91"/>
      <c r="K144" s="202"/>
    </row>
    <row r="145" spans="1:11" ht="14.5" x14ac:dyDescent="0.35">
      <c r="A145" s="445" t="s">
        <v>704</v>
      </c>
      <c r="B145" s="446">
        <v>65.803960439999997</v>
      </c>
      <c r="C145" s="447">
        <f t="shared" si="17"/>
        <v>0.54916235276226388</v>
      </c>
      <c r="D145" s="446">
        <v>7.7390021100000004</v>
      </c>
      <c r="E145" s="447">
        <f t="shared" si="18"/>
        <v>6.8467667524845302E-2</v>
      </c>
      <c r="F145" s="446">
        <v>12.076164890000001</v>
      </c>
      <c r="G145" s="372">
        <f t="shared" si="19"/>
        <v>9.5677480892888925E-2</v>
      </c>
      <c r="H145" s="372">
        <f t="shared" si="20"/>
        <v>56.042920241560701</v>
      </c>
      <c r="I145" s="372">
        <f t="shared" si="21"/>
        <v>-81.648270393981775</v>
      </c>
      <c r="J145" s="91"/>
      <c r="K145" s="202"/>
    </row>
    <row r="146" spans="1:11" ht="14.5" x14ac:dyDescent="0.35">
      <c r="A146" s="449" t="s">
        <v>817</v>
      </c>
      <c r="B146" s="450">
        <v>13.465358720000001</v>
      </c>
      <c r="C146" s="451">
        <f t="shared" si="17"/>
        <v>0.112374210093411</v>
      </c>
      <c r="D146" s="450">
        <v>13.793601750000001</v>
      </c>
      <c r="E146" s="451">
        <f t="shared" si="18"/>
        <v>0.12203327059037644</v>
      </c>
      <c r="F146" s="450">
        <v>11.64965265</v>
      </c>
      <c r="G146" s="373">
        <f t="shared" si="19"/>
        <v>9.2298294117543131E-2</v>
      </c>
      <c r="H146" s="373">
        <f t="shared" si="20"/>
        <v>-15.54306945247278</v>
      </c>
      <c r="I146" s="373">
        <f t="shared" si="21"/>
        <v>-13.484275523259148</v>
      </c>
      <c r="J146" s="91"/>
      <c r="K146" s="202"/>
    </row>
    <row r="147" spans="1:11" ht="14.5" x14ac:dyDescent="0.35">
      <c r="A147" s="445" t="s">
        <v>815</v>
      </c>
      <c r="B147" s="446">
        <v>8.3203875700000101</v>
      </c>
      <c r="C147" s="447">
        <f t="shared" si="17"/>
        <v>6.9437212947104213E-2</v>
      </c>
      <c r="D147" s="446">
        <v>6.5703217800000004</v>
      </c>
      <c r="E147" s="447">
        <f t="shared" si="18"/>
        <v>5.8128244542407774E-2</v>
      </c>
      <c r="F147" s="446">
        <v>9.522543190000011</v>
      </c>
      <c r="G147" s="372">
        <f t="shared" si="19"/>
        <v>7.5445553485891131E-2</v>
      </c>
      <c r="H147" s="372">
        <f t="shared" si="20"/>
        <v>44.932676189262843</v>
      </c>
      <c r="I147" s="372">
        <f t="shared" si="21"/>
        <v>14.448312772526295</v>
      </c>
      <c r="J147" s="91"/>
      <c r="K147" s="202"/>
    </row>
    <row r="148" spans="1:11" ht="14.5" x14ac:dyDescent="0.35">
      <c r="A148" s="449" t="s">
        <v>806</v>
      </c>
      <c r="B148" s="450">
        <v>8.0170317400000002</v>
      </c>
      <c r="C148" s="451">
        <f t="shared" si="17"/>
        <v>6.6905578069613017E-2</v>
      </c>
      <c r="D148" s="450">
        <v>8.0540461699999994</v>
      </c>
      <c r="E148" s="451">
        <f t="shared" si="18"/>
        <v>7.1254891465240028E-2</v>
      </c>
      <c r="F148" s="450">
        <v>9.4267210299999995</v>
      </c>
      <c r="G148" s="373">
        <f t="shared" si="19"/>
        <v>7.46863701718153E-2</v>
      </c>
      <c r="H148" s="373">
        <f t="shared" si="20"/>
        <v>17.043295146643047</v>
      </c>
      <c r="I148" s="373">
        <f t="shared" si="21"/>
        <v>17.583681039536447</v>
      </c>
      <c r="J148" s="91"/>
      <c r="K148" s="202"/>
    </row>
    <row r="149" spans="1:11" ht="14.5" x14ac:dyDescent="0.35">
      <c r="A149" s="445" t="s">
        <v>813</v>
      </c>
      <c r="B149" s="446">
        <v>14.742474550000001</v>
      </c>
      <c r="C149" s="447">
        <f t="shared" si="17"/>
        <v>0.1230322909940616</v>
      </c>
      <c r="D149" s="446">
        <v>17.104793170000001</v>
      </c>
      <c r="E149" s="447">
        <f t="shared" si="18"/>
        <v>0.15132768736831431</v>
      </c>
      <c r="F149" s="446">
        <v>9.1971404500000098</v>
      </c>
      <c r="G149" s="372">
        <f t="shared" si="19"/>
        <v>7.2867440755364818E-2</v>
      </c>
      <c r="H149" s="372">
        <f t="shared" si="20"/>
        <v>-46.230624605675899</v>
      </c>
      <c r="I149" s="372">
        <f t="shared" si="21"/>
        <v>-37.614676431644178</v>
      </c>
      <c r="J149" s="91"/>
      <c r="K149" s="202"/>
    </row>
    <row r="150" spans="1:11" ht="14.5" x14ac:dyDescent="0.35">
      <c r="A150" s="449" t="s">
        <v>811</v>
      </c>
      <c r="B150" s="450">
        <v>13.97553078</v>
      </c>
      <c r="C150" s="451">
        <f t="shared" si="17"/>
        <v>0.11663181536382063</v>
      </c>
      <c r="D150" s="450">
        <v>6.3679862300000005</v>
      </c>
      <c r="E150" s="451">
        <f t="shared" si="18"/>
        <v>5.6338163215519925E-2</v>
      </c>
      <c r="F150" s="450">
        <v>8.9424824399999991</v>
      </c>
      <c r="G150" s="373">
        <f t="shared" si="19"/>
        <v>7.0849826959268572E-2</v>
      </c>
      <c r="H150" s="373">
        <f t="shared" si="20"/>
        <v>40.428733935877226</v>
      </c>
      <c r="I150" s="373">
        <f t="shared" si="21"/>
        <v>-36.013289364312797</v>
      </c>
      <c r="J150" s="91"/>
      <c r="K150" s="202"/>
    </row>
    <row r="151" spans="1:11" ht="14.5" x14ac:dyDescent="0.35">
      <c r="A151" s="445" t="s">
        <v>1596</v>
      </c>
      <c r="B151" s="446">
        <v>10.336847789999998</v>
      </c>
      <c r="C151" s="447">
        <f t="shared" si="17"/>
        <v>8.6265440781147715E-2</v>
      </c>
      <c r="D151" s="446">
        <v>5.7020262500000003</v>
      </c>
      <c r="E151" s="447">
        <f t="shared" si="18"/>
        <v>5.0446353671163478E-2</v>
      </c>
      <c r="F151" s="446">
        <v>8.2858355599999989</v>
      </c>
      <c r="G151" s="372">
        <f t="shared" si="19"/>
        <v>6.5647321040638709E-2</v>
      </c>
      <c r="H151" s="372">
        <f t="shared" si="20"/>
        <v>45.313879605517407</v>
      </c>
      <c r="I151" s="372">
        <f t="shared" si="21"/>
        <v>-19.841757097208834</v>
      </c>
      <c r="J151" s="91"/>
      <c r="K151" s="202"/>
    </row>
    <row r="152" spans="1:11" ht="14.5" x14ac:dyDescent="0.35">
      <c r="A152" s="449" t="s">
        <v>700</v>
      </c>
      <c r="B152" s="450">
        <v>1.5817513799999998</v>
      </c>
      <c r="C152" s="451">
        <f t="shared" si="17"/>
        <v>1.3200395591961086E-2</v>
      </c>
      <c r="D152" s="450">
        <v>0.32880013000000002</v>
      </c>
      <c r="E152" s="451">
        <f t="shared" si="18"/>
        <v>2.9089251641211808E-3</v>
      </c>
      <c r="F152" s="450">
        <v>7.9757422499999997</v>
      </c>
      <c r="G152" s="373">
        <f t="shared" si="19"/>
        <v>6.319050242207995E-2</v>
      </c>
      <c r="H152" s="373">
        <f t="shared" si="20"/>
        <v>2325.7114040678753</v>
      </c>
      <c r="I152" s="373">
        <f t="shared" si="21"/>
        <v>404.23488487805213</v>
      </c>
      <c r="J152" s="91"/>
      <c r="K152" s="202"/>
    </row>
    <row r="153" spans="1:11" ht="14.5" x14ac:dyDescent="0.35">
      <c r="A153" s="445" t="s">
        <v>800</v>
      </c>
      <c r="B153" s="446">
        <v>8.1475845099999997</v>
      </c>
      <c r="C153" s="447">
        <f t="shared" si="17"/>
        <v>6.799509708721381E-2</v>
      </c>
      <c r="D153" s="446">
        <v>6.10850073000001</v>
      </c>
      <c r="E153" s="447">
        <f t="shared" si="18"/>
        <v>5.4042470994611923E-2</v>
      </c>
      <c r="F153" s="446">
        <v>7.8866278899999998</v>
      </c>
      <c r="G153" s="372">
        <f t="shared" si="19"/>
        <v>6.2484463911191244E-2</v>
      </c>
      <c r="H153" s="372">
        <f t="shared" si="20"/>
        <v>29.109060284911958</v>
      </c>
      <c r="I153" s="372">
        <f t="shared" si="21"/>
        <v>-3.2028709819421075</v>
      </c>
      <c r="J153" s="91"/>
      <c r="K153" s="202"/>
    </row>
    <row r="154" spans="1:11" ht="14.5" x14ac:dyDescent="0.35">
      <c r="A154" s="449" t="s">
        <v>808</v>
      </c>
      <c r="B154" s="450">
        <v>12.94921136</v>
      </c>
      <c r="C154" s="451">
        <f t="shared" si="17"/>
        <v>0.1080667383744697</v>
      </c>
      <c r="D154" s="450">
        <v>5.8318815199999996</v>
      </c>
      <c r="E154" s="451">
        <f t="shared" si="18"/>
        <v>5.1595195256465609E-2</v>
      </c>
      <c r="F154" s="450">
        <v>7.5218737500000001</v>
      </c>
      <c r="G154" s="373">
        <f t="shared" si="19"/>
        <v>5.9594576469413185E-2</v>
      </c>
      <c r="H154" s="373" t="s">
        <v>305</v>
      </c>
      <c r="I154" s="373" t="s">
        <v>305</v>
      </c>
      <c r="J154" s="91"/>
      <c r="K154" s="202"/>
    </row>
    <row r="155" spans="1:11" ht="14.5" x14ac:dyDescent="0.35">
      <c r="A155" s="445" t="s">
        <v>794</v>
      </c>
      <c r="B155" s="446">
        <v>3.2530352999999996</v>
      </c>
      <c r="C155" s="447">
        <f t="shared" si="17"/>
        <v>2.7147978738993613E-2</v>
      </c>
      <c r="D155" s="446">
        <v>5.9801917300000005</v>
      </c>
      <c r="E155" s="447">
        <f t="shared" si="18"/>
        <v>5.2907309403029672E-2</v>
      </c>
      <c r="F155" s="446">
        <v>7.1505820499999997</v>
      </c>
      <c r="G155" s="372">
        <f t="shared" si="19"/>
        <v>5.6652893008146847E-2</v>
      </c>
      <c r="H155" s="372" t="s">
        <v>305</v>
      </c>
      <c r="I155" s="372">
        <f t="shared" ref="I155:I163" si="22">((F155/B155)-1)*100</f>
        <v>119.81261777269987</v>
      </c>
      <c r="J155" s="91"/>
      <c r="K155" s="202"/>
    </row>
    <row r="156" spans="1:11" ht="14.5" x14ac:dyDescent="0.35">
      <c r="A156" s="449" t="s">
        <v>802</v>
      </c>
      <c r="B156" s="450">
        <v>6.4437992599999996</v>
      </c>
      <c r="C156" s="451">
        <f t="shared" si="17"/>
        <v>5.3776276362209406E-2</v>
      </c>
      <c r="D156" s="450">
        <v>4.60683471000001</v>
      </c>
      <c r="E156" s="451">
        <f t="shared" si="18"/>
        <v>4.0757092811568932E-2</v>
      </c>
      <c r="F156" s="450">
        <v>6.8981998200000003</v>
      </c>
      <c r="G156" s="373">
        <f t="shared" si="19"/>
        <v>5.465330984507448E-2</v>
      </c>
      <c r="H156" s="373">
        <f>((F156/D156)-1)*100</f>
        <v>49.738383385584626</v>
      </c>
      <c r="I156" s="373">
        <f t="shared" si="22"/>
        <v>7.051749157064835</v>
      </c>
      <c r="J156" s="91"/>
      <c r="K156" s="202"/>
    </row>
    <row r="157" spans="1:11" ht="14.5" x14ac:dyDescent="0.35">
      <c r="A157" s="445" t="s">
        <v>791</v>
      </c>
      <c r="B157" s="446">
        <v>8.5135129999999997</v>
      </c>
      <c r="C157" s="447">
        <f t="shared" si="17"/>
        <v>7.1048927725483255E-2</v>
      </c>
      <c r="D157" s="446">
        <v>4.8195839200000004</v>
      </c>
      <c r="E157" s="447">
        <f t="shared" si="18"/>
        <v>4.2639304751740222E-2</v>
      </c>
      <c r="F157" s="446">
        <v>6.8696962300000006</v>
      </c>
      <c r="G157" s="372">
        <f t="shared" si="19"/>
        <v>5.4427480559664343E-2</v>
      </c>
      <c r="H157" s="372">
        <f>((F157/D157)-1)*100</f>
        <v>42.537122374663404</v>
      </c>
      <c r="I157" s="372">
        <f t="shared" si="22"/>
        <v>-19.308325129708493</v>
      </c>
      <c r="J157" s="91"/>
      <c r="K157" s="202"/>
    </row>
    <row r="158" spans="1:11" ht="14.5" x14ac:dyDescent="0.35">
      <c r="A158" s="449" t="s">
        <v>702</v>
      </c>
      <c r="B158" s="450">
        <v>1.8215514900000001</v>
      </c>
      <c r="C158" s="451">
        <f t="shared" si="17"/>
        <v>1.5201630650150689E-2</v>
      </c>
      <c r="D158" s="450">
        <v>9.5686906500000006</v>
      </c>
      <c r="E158" s="451">
        <f t="shared" si="18"/>
        <v>8.4655091284410552E-2</v>
      </c>
      <c r="F158" s="450">
        <v>6.7736820499999997</v>
      </c>
      <c r="G158" s="373">
        <f t="shared" si="19"/>
        <v>5.3666775902509192E-2</v>
      </c>
      <c r="H158" s="373">
        <f>((F158/D158)-1)*100</f>
        <v>-29.209937934402763</v>
      </c>
      <c r="I158" s="373">
        <f t="shared" si="22"/>
        <v>271.86333118697621</v>
      </c>
      <c r="J158" s="91"/>
      <c r="K158" s="202"/>
    </row>
    <row r="159" spans="1:11" ht="14.5" x14ac:dyDescent="0.35">
      <c r="A159" s="445" t="s">
        <v>803</v>
      </c>
      <c r="B159" s="446">
        <v>4.5941688499999902</v>
      </c>
      <c r="C159" s="447">
        <f t="shared" si="17"/>
        <v>3.8340315047656101E-2</v>
      </c>
      <c r="D159" s="446">
        <v>5.5145352499999998</v>
      </c>
      <c r="E159" s="447">
        <f t="shared" si="18"/>
        <v>4.8787603451246463E-2</v>
      </c>
      <c r="F159" s="446">
        <v>6.7412915999999905</v>
      </c>
      <c r="G159" s="372">
        <f t="shared" si="19"/>
        <v>5.3410151660523715E-2</v>
      </c>
      <c r="H159" s="372">
        <f>((F159/D159)-1)*100</f>
        <v>22.245870130216151</v>
      </c>
      <c r="I159" s="372">
        <f t="shared" si="22"/>
        <v>46.735825784896967</v>
      </c>
      <c r="J159" s="91"/>
      <c r="K159" s="202"/>
    </row>
    <row r="160" spans="1:11" ht="14.5" x14ac:dyDescent="0.35">
      <c r="A160" s="449" t="s">
        <v>805</v>
      </c>
      <c r="B160" s="450">
        <v>4.7338196400000001</v>
      </c>
      <c r="C160" s="451">
        <f t="shared" si="17"/>
        <v>3.950576095529932E-2</v>
      </c>
      <c r="D160" s="450">
        <v>13.41359115</v>
      </c>
      <c r="E160" s="451">
        <f t="shared" si="18"/>
        <v>0.11867128166119692</v>
      </c>
      <c r="F160" s="450">
        <v>6.5800623399999996</v>
      </c>
      <c r="G160" s="373">
        <f t="shared" si="19"/>
        <v>5.2132758582213085E-2</v>
      </c>
      <c r="H160" s="373" t="s">
        <v>305</v>
      </c>
      <c r="I160" s="373">
        <f t="shared" si="22"/>
        <v>39.001120456714311</v>
      </c>
      <c r="J160" s="91"/>
      <c r="K160" s="202"/>
    </row>
    <row r="161" spans="1:11" ht="14.5" x14ac:dyDescent="0.35">
      <c r="A161" s="445" t="s">
        <v>804</v>
      </c>
      <c r="B161" s="446">
        <v>5.0590018100000096</v>
      </c>
      <c r="C161" s="447">
        <f t="shared" si="17"/>
        <v>4.2219546027800703E-2</v>
      </c>
      <c r="D161" s="446">
        <v>5.6682342999999999</v>
      </c>
      <c r="E161" s="447">
        <f t="shared" si="18"/>
        <v>5.0147393163758186E-2</v>
      </c>
      <c r="F161" s="446">
        <v>6.5370800899999999</v>
      </c>
      <c r="G161" s="372">
        <f t="shared" si="19"/>
        <v>5.1792217239777984E-2</v>
      </c>
      <c r="H161" s="372">
        <f>((F161/D161)-1)*100</f>
        <v>15.328332316820426</v>
      </c>
      <c r="I161" s="372">
        <f t="shared" si="22"/>
        <v>29.216796821031132</v>
      </c>
      <c r="J161" s="91"/>
      <c r="K161" s="202"/>
    </row>
    <row r="162" spans="1:11" ht="14.5" x14ac:dyDescent="0.35">
      <c r="A162" s="449" t="s">
        <v>795</v>
      </c>
      <c r="B162" s="450">
        <v>7.1475064700000104</v>
      </c>
      <c r="C162" s="451">
        <f t="shared" si="17"/>
        <v>5.9649015700622615E-2</v>
      </c>
      <c r="D162" s="450">
        <v>4.47155082</v>
      </c>
      <c r="E162" s="451">
        <f t="shared" si="18"/>
        <v>3.9560223722979362E-2</v>
      </c>
      <c r="F162" s="450">
        <v>6.4309363099999999</v>
      </c>
      <c r="G162" s="373">
        <f t="shared" si="19"/>
        <v>5.0951257417238743E-2</v>
      </c>
      <c r="H162" s="373">
        <f>((F162/D162)-1)*100</f>
        <v>43.818924772949352</v>
      </c>
      <c r="I162" s="373">
        <f t="shared" si="22"/>
        <v>-10.025456612143635</v>
      </c>
      <c r="J162" s="91"/>
      <c r="K162" s="202"/>
    </row>
    <row r="163" spans="1:11" ht="14.5" x14ac:dyDescent="0.35">
      <c r="A163" s="445" t="s">
        <v>801</v>
      </c>
      <c r="B163" s="446">
        <v>18.938234489999999</v>
      </c>
      <c r="C163" s="447">
        <f t="shared" si="17"/>
        <v>0.15804771232842005</v>
      </c>
      <c r="D163" s="446">
        <v>9.6212335399999986</v>
      </c>
      <c r="E163" s="447">
        <f t="shared" si="18"/>
        <v>8.5119943092457725E-2</v>
      </c>
      <c r="F163" s="446">
        <v>6.1401812800000002</v>
      </c>
      <c r="G163" s="372">
        <f t="shared" si="19"/>
        <v>4.864765283078825E-2</v>
      </c>
      <c r="H163" s="372">
        <f>((F163/D163)-1)*100</f>
        <v>-36.180935069579434</v>
      </c>
      <c r="I163" s="372">
        <f t="shared" si="22"/>
        <v>-67.577857992822857</v>
      </c>
      <c r="J163" s="91"/>
      <c r="K163" s="202"/>
    </row>
    <row r="164" spans="1:11" ht="14.5" x14ac:dyDescent="0.35">
      <c r="A164" s="449" t="s">
        <v>799</v>
      </c>
      <c r="B164" s="450">
        <v>7.6206199400000001</v>
      </c>
      <c r="C164" s="451">
        <f t="shared" si="17"/>
        <v>6.3597351098240704E-2</v>
      </c>
      <c r="D164" s="450">
        <v>7.7967648099999902</v>
      </c>
      <c r="E164" s="451">
        <f t="shared" si="18"/>
        <v>6.8978699474794819E-2</v>
      </c>
      <c r="F164" s="450">
        <v>5.8425426399999996</v>
      </c>
      <c r="G164" s="373">
        <f t="shared" si="19"/>
        <v>4.6289510527252227E-2</v>
      </c>
      <c r="H164" s="373" t="s">
        <v>305</v>
      </c>
      <c r="I164" s="373" t="s">
        <v>305</v>
      </c>
      <c r="J164" s="91"/>
      <c r="K164" s="202"/>
    </row>
    <row r="165" spans="1:11" ht="14.5" x14ac:dyDescent="0.35">
      <c r="A165" s="445" t="s">
        <v>792</v>
      </c>
      <c r="B165" s="446">
        <v>2.6459973300000001</v>
      </c>
      <c r="C165" s="447">
        <f t="shared" si="17"/>
        <v>2.2081985786712451E-2</v>
      </c>
      <c r="D165" s="446">
        <v>4.6478396200000001</v>
      </c>
      <c r="E165" s="447">
        <f t="shared" si="18"/>
        <v>4.1119867043292908E-2</v>
      </c>
      <c r="F165" s="446">
        <v>5.7681745499999995</v>
      </c>
      <c r="G165" s="372">
        <f t="shared" si="19"/>
        <v>4.57003043036847E-2</v>
      </c>
      <c r="H165" s="372">
        <f>((F165/D165)-1)*100</f>
        <v>24.104423164239886</v>
      </c>
      <c r="I165" s="372">
        <f>((F165/B165)-1)*100</f>
        <v>117.9962347127538</v>
      </c>
      <c r="J165" s="91"/>
      <c r="K165" s="202"/>
    </row>
    <row r="166" spans="1:11" ht="14.5" x14ac:dyDescent="0.35">
      <c r="A166" s="449" t="s">
        <v>797</v>
      </c>
      <c r="B166" s="450">
        <v>2.5650271</v>
      </c>
      <c r="C166" s="451">
        <f t="shared" si="17"/>
        <v>2.1406254391319532E-2</v>
      </c>
      <c r="D166" s="450">
        <v>3.0470723099999999</v>
      </c>
      <c r="E166" s="451">
        <f t="shared" si="18"/>
        <v>2.6957730580750846E-2</v>
      </c>
      <c r="F166" s="450">
        <v>5.6433854800000001</v>
      </c>
      <c r="G166" s="373">
        <f t="shared" si="19"/>
        <v>4.4711620895556248E-2</v>
      </c>
      <c r="H166" s="373">
        <f>((F166/D166)-1)*100</f>
        <v>85.206811846221015</v>
      </c>
      <c r="I166" s="373">
        <f>((F166/B166)-1)*100</f>
        <v>120.01270395934607</v>
      </c>
      <c r="J166" s="91"/>
      <c r="K166" s="202"/>
    </row>
    <row r="167" spans="1:11" ht="14.5" x14ac:dyDescent="0.35">
      <c r="A167" s="445" t="s">
        <v>796</v>
      </c>
      <c r="B167" s="446">
        <v>3.9098080899999998</v>
      </c>
      <c r="C167" s="447">
        <f t="shared" si="17"/>
        <v>3.2629030155579691E-2</v>
      </c>
      <c r="D167" s="446">
        <v>1.2752573600000001</v>
      </c>
      <c r="E167" s="447">
        <f t="shared" si="18"/>
        <v>1.1282319825222525E-2</v>
      </c>
      <c r="F167" s="446">
        <v>5.5103744500000005</v>
      </c>
      <c r="G167" s="372">
        <f t="shared" si="19"/>
        <v>4.3657796242010265E-2</v>
      </c>
      <c r="H167" s="372" t="s">
        <v>305</v>
      </c>
      <c r="I167" s="372" t="s">
        <v>305</v>
      </c>
      <c r="J167" s="91"/>
      <c r="K167" s="202"/>
    </row>
    <row r="168" spans="1:11" ht="14.5" x14ac:dyDescent="0.35">
      <c r="A168" s="449" t="s">
        <v>793</v>
      </c>
      <c r="B168" s="450">
        <v>5.4649305500000001</v>
      </c>
      <c r="C168" s="451">
        <f t="shared" si="17"/>
        <v>4.5607195956796624E-2</v>
      </c>
      <c r="D168" s="450">
        <v>5.6287972999999996</v>
      </c>
      <c r="E168" s="451">
        <f t="shared" si="18"/>
        <v>4.9798490376835793E-2</v>
      </c>
      <c r="F168" s="450">
        <v>4.8417625199999996</v>
      </c>
      <c r="G168" s="373">
        <f t="shared" si="19"/>
        <v>3.8360493187602186E-2</v>
      </c>
      <c r="H168" s="373">
        <f>((F168/D168)-1)*100</f>
        <v>-13.982290319816638</v>
      </c>
      <c r="I168" s="373">
        <f>((F168/B168)-1)*100</f>
        <v>-11.403036585707394</v>
      </c>
      <c r="J168" s="91"/>
      <c r="K168" s="202"/>
    </row>
    <row r="169" spans="1:11" ht="14.5" x14ac:dyDescent="0.35">
      <c r="A169" s="445" t="s">
        <v>709</v>
      </c>
      <c r="B169" s="446">
        <v>3.5429251000000002</v>
      </c>
      <c r="C169" s="447">
        <f t="shared" si="17"/>
        <v>2.9567233804270995E-2</v>
      </c>
      <c r="D169" s="446">
        <v>5.3597137799999999</v>
      </c>
      <c r="E169" s="447">
        <f t="shared" si="18"/>
        <v>4.7417883585170885E-2</v>
      </c>
      <c r="F169" s="446">
        <v>4.4909924400000003</v>
      </c>
      <c r="G169" s="372">
        <f t="shared" si="19"/>
        <v>3.5581399167878419E-2</v>
      </c>
      <c r="H169" s="372">
        <f>((F169/D169)-1)*100</f>
        <v>-16.208353200532276</v>
      </c>
      <c r="I169" s="372">
        <f>((F169/B169)-1)*100</f>
        <v>26.759451956802582</v>
      </c>
      <c r="J169" s="91"/>
      <c r="K169" s="202"/>
    </row>
    <row r="170" spans="1:11" ht="14.5" x14ac:dyDescent="0.35">
      <c r="A170" s="449" t="s">
        <v>790</v>
      </c>
      <c r="B170" s="450">
        <v>4.5091827999999996</v>
      </c>
      <c r="C170" s="451">
        <f t="shared" si="17"/>
        <v>3.7631069907122033E-2</v>
      </c>
      <c r="D170" s="450">
        <v>3.4418679000000001</v>
      </c>
      <c r="E170" s="451">
        <f t="shared" si="18"/>
        <v>3.0450523684071914E-2</v>
      </c>
      <c r="F170" s="450">
        <v>4.4407516200000003</v>
      </c>
      <c r="G170" s="373">
        <f t="shared" si="19"/>
        <v>3.5183349361555094E-2</v>
      </c>
      <c r="H170" s="373" t="s">
        <v>305</v>
      </c>
      <c r="I170" s="373" t="s">
        <v>305</v>
      </c>
      <c r="J170" s="91"/>
      <c r="K170" s="202"/>
    </row>
    <row r="171" spans="1:11" ht="14.5" x14ac:dyDescent="0.35">
      <c r="A171" s="445" t="s">
        <v>788</v>
      </c>
      <c r="B171" s="446">
        <v>4.6366179499999998</v>
      </c>
      <c r="C171" s="447">
        <f t="shared" si="17"/>
        <v>3.8694571044905708E-2</v>
      </c>
      <c r="D171" s="446">
        <v>2.2315993299999999</v>
      </c>
      <c r="E171" s="447">
        <f t="shared" si="18"/>
        <v>1.9743165695442291E-2</v>
      </c>
      <c r="F171" s="446">
        <v>4.1074850099999995</v>
      </c>
      <c r="G171" s="372">
        <f t="shared" si="19"/>
        <v>3.2542932474160895E-2</v>
      </c>
      <c r="H171" s="372" t="s">
        <v>305</v>
      </c>
      <c r="I171" s="372" t="s">
        <v>305</v>
      </c>
      <c r="J171" s="91"/>
      <c r="K171" s="202"/>
    </row>
    <row r="172" spans="1:11" ht="14.5" x14ac:dyDescent="0.35">
      <c r="A172" s="449" t="s">
        <v>786</v>
      </c>
      <c r="B172" s="450">
        <v>9.9412811699999999</v>
      </c>
      <c r="C172" s="451">
        <f t="shared" si="17"/>
        <v>8.2964267200395139E-2</v>
      </c>
      <c r="D172" s="450">
        <v>5.0447040899999998</v>
      </c>
      <c r="E172" s="451">
        <f t="shared" si="18"/>
        <v>4.4630963719345364E-2</v>
      </c>
      <c r="F172" s="450">
        <v>4.0041802799999999</v>
      </c>
      <c r="G172" s="373">
        <f t="shared" si="19"/>
        <v>3.1724465980803827E-2</v>
      </c>
      <c r="H172" s="373" t="s">
        <v>305</v>
      </c>
      <c r="I172" s="373" t="s">
        <v>305</v>
      </c>
      <c r="J172" s="91"/>
      <c r="K172" s="202"/>
    </row>
    <row r="173" spans="1:11" ht="14.5" x14ac:dyDescent="0.35">
      <c r="A173" s="445" t="s">
        <v>789</v>
      </c>
      <c r="B173" s="446">
        <v>9.4673842899999983</v>
      </c>
      <c r="C173" s="447">
        <f t="shared" si="17"/>
        <v>7.9009393909375072E-2</v>
      </c>
      <c r="D173" s="446">
        <v>1.2922415600000001</v>
      </c>
      <c r="E173" s="447">
        <f t="shared" si="18"/>
        <v>1.1432580613660983E-2</v>
      </c>
      <c r="F173" s="446">
        <v>3.8661190299999997</v>
      </c>
      <c r="G173" s="372">
        <f t="shared" si="19"/>
        <v>3.0630629259523069E-2</v>
      </c>
      <c r="H173" s="372">
        <f t="shared" ref="H173:H193" si="23">((F173/D173)-1)*100</f>
        <v>199.17928270315025</v>
      </c>
      <c r="I173" s="372">
        <f t="shared" ref="I173:I180" si="24">((F173/B173)-1)*100</f>
        <v>-59.163810070711719</v>
      </c>
      <c r="J173" s="91"/>
      <c r="K173" s="202"/>
    </row>
    <row r="174" spans="1:11" ht="14.5" x14ac:dyDescent="0.35">
      <c r="A174" s="449" t="s">
        <v>787</v>
      </c>
      <c r="B174" s="450">
        <v>2.71757048</v>
      </c>
      <c r="C174" s="451">
        <f t="shared" si="17"/>
        <v>2.2679294507734569E-2</v>
      </c>
      <c r="D174" s="450">
        <v>1.7004818899999998</v>
      </c>
      <c r="E174" s="451">
        <f t="shared" si="18"/>
        <v>1.5044320575400456E-2</v>
      </c>
      <c r="F174" s="450">
        <v>3.5755233099999999</v>
      </c>
      <c r="G174" s="373">
        <f t="shared" si="19"/>
        <v>2.832828686016757E-2</v>
      </c>
      <c r="H174" s="373">
        <f t="shared" si="23"/>
        <v>110.26529779743788</v>
      </c>
      <c r="I174" s="373">
        <f t="shared" si="24"/>
        <v>31.570582485868037</v>
      </c>
      <c r="J174" s="91"/>
      <c r="K174" s="202"/>
    </row>
    <row r="175" spans="1:11" ht="14.5" x14ac:dyDescent="0.35">
      <c r="A175" s="445" t="s">
        <v>784</v>
      </c>
      <c r="B175" s="446">
        <v>11.215772490000001</v>
      </c>
      <c r="C175" s="447">
        <f t="shared" si="17"/>
        <v>9.3600445436269775E-2</v>
      </c>
      <c r="D175" s="446">
        <v>1.5096428</v>
      </c>
      <c r="E175" s="447">
        <f t="shared" si="18"/>
        <v>1.3355949493555123E-2</v>
      </c>
      <c r="F175" s="446">
        <v>3.1497962799999999</v>
      </c>
      <c r="G175" s="372">
        <f t="shared" si="19"/>
        <v>2.4955321175329909E-2</v>
      </c>
      <c r="H175" s="372">
        <f t="shared" si="23"/>
        <v>108.64513645214618</v>
      </c>
      <c r="I175" s="372">
        <f t="shared" si="24"/>
        <v>-71.916367929107309</v>
      </c>
      <c r="J175" s="91"/>
      <c r="K175" s="202"/>
    </row>
    <row r="176" spans="1:11" ht="14.5" x14ac:dyDescent="0.35">
      <c r="A176" s="449" t="s">
        <v>785</v>
      </c>
      <c r="B176" s="450">
        <v>8.2524427899999999</v>
      </c>
      <c r="C176" s="451">
        <f t="shared" si="17"/>
        <v>6.8870184534327417E-2</v>
      </c>
      <c r="D176" s="450">
        <v>3.93811841</v>
      </c>
      <c r="E176" s="451">
        <f t="shared" si="18"/>
        <v>3.4840897849212814E-2</v>
      </c>
      <c r="F176" s="450">
        <v>3.1442923399999998</v>
      </c>
      <c r="G176" s="373">
        <f t="shared" si="19"/>
        <v>2.4911714358183706E-2</v>
      </c>
      <c r="H176" s="373">
        <f t="shared" si="23"/>
        <v>-20.157496229271587</v>
      </c>
      <c r="I176" s="373">
        <f t="shared" si="24"/>
        <v>-61.898647224672246</v>
      </c>
      <c r="J176" s="91"/>
      <c r="K176" s="202"/>
    </row>
    <row r="177" spans="1:11" ht="14.5" x14ac:dyDescent="0.35">
      <c r="A177" s="445" t="s">
        <v>783</v>
      </c>
      <c r="B177" s="446">
        <v>5.7705120999999995</v>
      </c>
      <c r="C177" s="447">
        <f t="shared" si="17"/>
        <v>4.8157405424990432E-2</v>
      </c>
      <c r="D177" s="446">
        <v>5.7661445199999992</v>
      </c>
      <c r="E177" s="447">
        <f t="shared" si="18"/>
        <v>5.1013613936793281E-2</v>
      </c>
      <c r="F177" s="446">
        <v>3.10581007</v>
      </c>
      <c r="G177" s="372">
        <f t="shared" si="19"/>
        <v>2.4606825621885577E-2</v>
      </c>
      <c r="H177" s="372">
        <f t="shared" si="23"/>
        <v>-46.137144859490967</v>
      </c>
      <c r="I177" s="372">
        <f t="shared" si="24"/>
        <v>-46.177912528768459</v>
      </c>
      <c r="J177" s="91"/>
      <c r="K177" s="202"/>
    </row>
    <row r="178" spans="1:11" ht="14.5" x14ac:dyDescent="0.35">
      <c r="A178" s="449" t="s">
        <v>703</v>
      </c>
      <c r="B178" s="450">
        <v>5.5058412199999998</v>
      </c>
      <c r="C178" s="451">
        <f t="shared" si="17"/>
        <v>4.5948613094003207E-2</v>
      </c>
      <c r="D178" s="450">
        <v>3.2713505</v>
      </c>
      <c r="E178" s="451">
        <f t="shared" si="18"/>
        <v>2.894194047341285E-2</v>
      </c>
      <c r="F178" s="450">
        <v>3.09156436</v>
      </c>
      <c r="G178" s="373">
        <f t="shared" si="19"/>
        <v>2.4493959189641069E-2</v>
      </c>
      <c r="H178" s="373">
        <f t="shared" si="23"/>
        <v>-5.4957773555600387</v>
      </c>
      <c r="I178" s="373">
        <f t="shared" si="24"/>
        <v>-43.849373120861621</v>
      </c>
      <c r="J178" s="91"/>
      <c r="K178" s="202"/>
    </row>
    <row r="179" spans="1:11" ht="14.5" x14ac:dyDescent="0.35">
      <c r="A179" s="445" t="s">
        <v>782</v>
      </c>
      <c r="B179" s="446">
        <v>3.4469138399999997</v>
      </c>
      <c r="C179" s="447">
        <f t="shared" si="17"/>
        <v>2.8765978544242309E-2</v>
      </c>
      <c r="D179" s="446">
        <v>5.3381948600000007</v>
      </c>
      <c r="E179" s="447">
        <f t="shared" si="18"/>
        <v>4.7227503709430844E-2</v>
      </c>
      <c r="F179" s="446">
        <v>2.89497209</v>
      </c>
      <c r="G179" s="372">
        <f t="shared" si="19"/>
        <v>2.2936390762251482E-2</v>
      </c>
      <c r="H179" s="372">
        <f t="shared" si="23"/>
        <v>-45.768707101861025</v>
      </c>
      <c r="I179" s="372">
        <f t="shared" si="24"/>
        <v>-16.012635523259831</v>
      </c>
      <c r="J179" s="91"/>
      <c r="K179" s="202"/>
    </row>
    <row r="180" spans="1:11" ht="14.5" x14ac:dyDescent="0.35">
      <c r="A180" s="449" t="s">
        <v>781</v>
      </c>
      <c r="B180" s="450">
        <v>0.46153632</v>
      </c>
      <c r="C180" s="451">
        <f t="shared" si="17"/>
        <v>3.851719101429165E-3</v>
      </c>
      <c r="D180" s="450">
        <v>1.49039633</v>
      </c>
      <c r="E180" s="451">
        <f t="shared" si="18"/>
        <v>1.3185674193166698E-2</v>
      </c>
      <c r="F180" s="450">
        <v>2.8819980800000002</v>
      </c>
      <c r="G180" s="373">
        <f t="shared" si="19"/>
        <v>2.2833599801281163E-2</v>
      </c>
      <c r="H180" s="373">
        <f t="shared" si="23"/>
        <v>93.371254476988682</v>
      </c>
      <c r="I180" s="373">
        <f t="shared" si="24"/>
        <v>524.43581471551374</v>
      </c>
      <c r="J180" s="91"/>
      <c r="K180" s="202"/>
    </row>
    <row r="181" spans="1:11" ht="14.5" x14ac:dyDescent="0.35">
      <c r="A181" s="445" t="s">
        <v>780</v>
      </c>
      <c r="B181" s="446">
        <v>7.55352011</v>
      </c>
      <c r="C181" s="447">
        <f t="shared" si="17"/>
        <v>6.3037374156634796E-2</v>
      </c>
      <c r="D181" s="446">
        <v>3.1435287599999997</v>
      </c>
      <c r="E181" s="447">
        <f t="shared" si="18"/>
        <v>2.7811089716122225E-2</v>
      </c>
      <c r="F181" s="446">
        <v>2.79480547</v>
      </c>
      <c r="G181" s="372">
        <f t="shared" si="19"/>
        <v>2.214278700158312E-2</v>
      </c>
      <c r="H181" s="372">
        <f t="shared" si="23"/>
        <v>-11.093370432532634</v>
      </c>
      <c r="I181" s="372" t="s">
        <v>305</v>
      </c>
      <c r="J181" s="91"/>
      <c r="K181" s="202"/>
    </row>
    <row r="182" spans="1:11" ht="14.5" x14ac:dyDescent="0.35">
      <c r="A182" s="449" t="s">
        <v>779</v>
      </c>
      <c r="B182" s="450">
        <v>4.7159817899999998</v>
      </c>
      <c r="C182" s="451">
        <f t="shared" si="17"/>
        <v>3.9356896424825469E-2</v>
      </c>
      <c r="D182" s="450">
        <v>0.8230691899999999</v>
      </c>
      <c r="E182" s="451">
        <f t="shared" si="18"/>
        <v>7.2817692578279599E-3</v>
      </c>
      <c r="F182" s="450">
        <v>2.76709856</v>
      </c>
      <c r="G182" s="373">
        <f t="shared" si="19"/>
        <v>2.1923269681616647E-2</v>
      </c>
      <c r="H182" s="373">
        <f t="shared" si="23"/>
        <v>236.19270331331444</v>
      </c>
      <c r="I182" s="373">
        <f t="shared" ref="I182:I193" si="25">((F182/B182)-1)*100</f>
        <v>-41.325079628859207</v>
      </c>
      <c r="J182" s="91"/>
      <c r="K182" s="202"/>
    </row>
    <row r="183" spans="1:11" ht="14.5" x14ac:dyDescent="0.35">
      <c r="A183" s="445" t="s">
        <v>778</v>
      </c>
      <c r="B183" s="446">
        <v>2.6520317599999998</v>
      </c>
      <c r="C183" s="447">
        <f t="shared" si="17"/>
        <v>2.2132345700526461E-2</v>
      </c>
      <c r="D183" s="446">
        <v>2.6414974600000001</v>
      </c>
      <c r="E183" s="447">
        <f t="shared" si="18"/>
        <v>2.3369572367128267E-2</v>
      </c>
      <c r="F183" s="446">
        <v>2.6780760499999996</v>
      </c>
      <c r="G183" s="372">
        <f t="shared" si="19"/>
        <v>2.1217958883267485E-2</v>
      </c>
      <c r="H183" s="372">
        <f t="shared" si="23"/>
        <v>1.3847671842924791</v>
      </c>
      <c r="I183" s="372">
        <f t="shared" si="25"/>
        <v>0.98205045628865228</v>
      </c>
      <c r="J183" s="91"/>
      <c r="K183" s="202"/>
    </row>
    <row r="184" spans="1:11" ht="14.5" x14ac:dyDescent="0.35">
      <c r="A184" s="449" t="s">
        <v>776</v>
      </c>
      <c r="B184" s="450">
        <v>1.62152023</v>
      </c>
      <c r="C184" s="451">
        <f t="shared" si="17"/>
        <v>1.353228375016036E-2</v>
      </c>
      <c r="D184" s="450">
        <v>1.2183373100000001</v>
      </c>
      <c r="E184" s="451">
        <f t="shared" si="18"/>
        <v>1.0778742877768047E-2</v>
      </c>
      <c r="F184" s="450">
        <v>2.2739940199999999</v>
      </c>
      <c r="G184" s="373">
        <f t="shared" si="19"/>
        <v>1.8016482996125575E-2</v>
      </c>
      <c r="H184" s="373">
        <f t="shared" si="23"/>
        <v>86.647326757152314</v>
      </c>
      <c r="I184" s="373">
        <f t="shared" si="25"/>
        <v>40.238399615896235</v>
      </c>
      <c r="J184" s="91"/>
      <c r="K184" s="202"/>
    </row>
    <row r="185" spans="1:11" ht="14.5" x14ac:dyDescent="0.35">
      <c r="A185" s="445" t="s">
        <v>775</v>
      </c>
      <c r="B185" s="446">
        <v>3.41093388</v>
      </c>
      <c r="C185" s="447">
        <f t="shared" si="17"/>
        <v>2.8465710302729576E-2</v>
      </c>
      <c r="D185" s="446">
        <v>3.88299979</v>
      </c>
      <c r="E185" s="447">
        <f t="shared" si="18"/>
        <v>3.4353258319600601E-2</v>
      </c>
      <c r="F185" s="446">
        <v>2.2713627000000001</v>
      </c>
      <c r="G185" s="372">
        <f t="shared" si="19"/>
        <v>1.7995635477785415E-2</v>
      </c>
      <c r="H185" s="372">
        <f t="shared" si="23"/>
        <v>-41.504949192902217</v>
      </c>
      <c r="I185" s="372">
        <f t="shared" si="25"/>
        <v>-33.409360019608471</v>
      </c>
      <c r="J185" s="91"/>
      <c r="K185" s="202"/>
    </row>
    <row r="186" spans="1:11" ht="14.5" x14ac:dyDescent="0.35">
      <c r="A186" s="449" t="s">
        <v>772</v>
      </c>
      <c r="B186" s="450">
        <v>2.0626426699999998</v>
      </c>
      <c r="C186" s="451">
        <f t="shared" si="17"/>
        <v>1.7213640242791407E-2</v>
      </c>
      <c r="D186" s="450">
        <v>1.3241367399999999</v>
      </c>
      <c r="E186" s="451">
        <f t="shared" si="18"/>
        <v>1.1714760221425048E-2</v>
      </c>
      <c r="F186" s="450">
        <v>2.26548163</v>
      </c>
      <c r="G186" s="373">
        <f t="shared" si="19"/>
        <v>1.7949040721281163E-2</v>
      </c>
      <c r="H186" s="373">
        <f t="shared" si="23"/>
        <v>71.091214491941372</v>
      </c>
      <c r="I186" s="373">
        <f t="shared" si="25"/>
        <v>9.8339359962916095</v>
      </c>
      <c r="J186" s="91"/>
      <c r="K186" s="202"/>
    </row>
    <row r="187" spans="1:11" ht="14.5" x14ac:dyDescent="0.35">
      <c r="A187" s="445" t="s">
        <v>766</v>
      </c>
      <c r="B187" s="446">
        <v>1.7113711</v>
      </c>
      <c r="C187" s="447">
        <f t="shared" si="17"/>
        <v>1.4282127905998473E-2</v>
      </c>
      <c r="D187" s="446">
        <v>1.4644959399999999</v>
      </c>
      <c r="E187" s="447">
        <f t="shared" si="18"/>
        <v>1.2956531047050688E-2</v>
      </c>
      <c r="F187" s="446">
        <v>2.25706498</v>
      </c>
      <c r="G187" s="372">
        <f t="shared" si="19"/>
        <v>1.7882356978810573E-2</v>
      </c>
      <c r="H187" s="372">
        <f t="shared" si="23"/>
        <v>54.118896362389378</v>
      </c>
      <c r="I187" s="372">
        <f t="shared" si="25"/>
        <v>31.886355916609777</v>
      </c>
      <c r="J187" s="91"/>
      <c r="K187" s="202"/>
    </row>
    <row r="188" spans="1:11" ht="14.5" x14ac:dyDescent="0.35">
      <c r="A188" s="449" t="s">
        <v>774</v>
      </c>
      <c r="B188" s="450">
        <v>0.77717553000000006</v>
      </c>
      <c r="C188" s="451">
        <f t="shared" si="17"/>
        <v>6.4858640682153362E-3</v>
      </c>
      <c r="D188" s="450">
        <v>0.18192378000000001</v>
      </c>
      <c r="E188" s="451">
        <f t="shared" si="18"/>
        <v>1.6094965096091827E-3</v>
      </c>
      <c r="F188" s="450">
        <v>2.0773348600000001</v>
      </c>
      <c r="G188" s="373">
        <f t="shared" si="19"/>
        <v>1.6458384610197392E-2</v>
      </c>
      <c r="H188" s="373">
        <f t="shared" si="23"/>
        <v>1041.870985750186</v>
      </c>
      <c r="I188" s="373">
        <f t="shared" si="25"/>
        <v>167.29288041274279</v>
      </c>
      <c r="J188" s="91"/>
      <c r="K188" s="202"/>
    </row>
    <row r="189" spans="1:11" ht="14.5" x14ac:dyDescent="0.35">
      <c r="A189" s="445" t="s">
        <v>773</v>
      </c>
      <c r="B189" s="446">
        <v>0.75103219999999993</v>
      </c>
      <c r="C189" s="447">
        <f t="shared" si="17"/>
        <v>6.2676867348779152E-3</v>
      </c>
      <c r="D189" s="446">
        <v>7.1908137999999999</v>
      </c>
      <c r="E189" s="447">
        <f t="shared" si="18"/>
        <v>6.361779483885803E-2</v>
      </c>
      <c r="F189" s="446">
        <v>2.0158006099999999</v>
      </c>
      <c r="G189" s="372">
        <f t="shared" si="19"/>
        <v>1.5970858803597276E-2</v>
      </c>
      <c r="H189" s="372">
        <f t="shared" si="23"/>
        <v>-71.967003094976548</v>
      </c>
      <c r="I189" s="372">
        <f t="shared" si="25"/>
        <v>168.40401916189478</v>
      </c>
      <c r="J189" s="91"/>
      <c r="K189" s="202"/>
    </row>
    <row r="190" spans="1:11" ht="14.5" x14ac:dyDescent="0.35">
      <c r="A190" s="449" t="s">
        <v>771</v>
      </c>
      <c r="B190" s="450">
        <v>3.9856730499999999</v>
      </c>
      <c r="C190" s="451">
        <f t="shared" si="17"/>
        <v>3.3262155876998885E-2</v>
      </c>
      <c r="D190" s="450">
        <v>3.4309771099999997</v>
      </c>
      <c r="E190" s="451">
        <f t="shared" si="18"/>
        <v>3.0354171857543862E-2</v>
      </c>
      <c r="F190" s="450">
        <v>1.9279257700000001</v>
      </c>
      <c r="G190" s="373">
        <f t="shared" si="19"/>
        <v>1.5274640807101728E-2</v>
      </c>
      <c r="H190" s="373">
        <f t="shared" si="23"/>
        <v>-43.808259041401755</v>
      </c>
      <c r="I190" s="373">
        <f t="shared" si="25"/>
        <v>-51.628602100214913</v>
      </c>
      <c r="J190" s="91"/>
      <c r="K190" s="202"/>
    </row>
    <row r="191" spans="1:11" ht="14.5" x14ac:dyDescent="0.35">
      <c r="A191" s="445" t="s">
        <v>769</v>
      </c>
      <c r="B191" s="446">
        <v>1.6000473500000001</v>
      </c>
      <c r="C191" s="447">
        <f t="shared" si="17"/>
        <v>1.3353083330876574E-2</v>
      </c>
      <c r="D191" s="446">
        <v>2.42409644</v>
      </c>
      <c r="E191" s="447">
        <f t="shared" si="18"/>
        <v>2.1446205433594476E-2</v>
      </c>
      <c r="F191" s="446">
        <v>1.9165268899999999</v>
      </c>
      <c r="G191" s="372">
        <f t="shared" si="19"/>
        <v>1.518432934370796E-2</v>
      </c>
      <c r="H191" s="372">
        <f t="shared" si="23"/>
        <v>-20.938504822852678</v>
      </c>
      <c r="I191" s="372">
        <f t="shared" si="25"/>
        <v>19.779385903798396</v>
      </c>
      <c r="J191" s="91"/>
      <c r="K191" s="202"/>
    </row>
    <row r="192" spans="1:11" ht="14.5" x14ac:dyDescent="0.35">
      <c r="A192" s="449" t="s">
        <v>770</v>
      </c>
      <c r="B192" s="450">
        <v>6.8023793799999996</v>
      </c>
      <c r="C192" s="451">
        <f t="shared" si="17"/>
        <v>5.6768781692227127E-2</v>
      </c>
      <c r="D192" s="450">
        <v>2.4040248499999999</v>
      </c>
      <c r="E192" s="451">
        <f t="shared" si="18"/>
        <v>2.1268630220242449E-2</v>
      </c>
      <c r="F192" s="450">
        <v>1.73839126</v>
      </c>
      <c r="G192" s="373">
        <f t="shared" si="19"/>
        <v>1.3772989858787454E-2</v>
      </c>
      <c r="H192" s="373">
        <f t="shared" si="23"/>
        <v>-27.688299062299627</v>
      </c>
      <c r="I192" s="373">
        <f t="shared" si="25"/>
        <v>-74.44436478930993</v>
      </c>
      <c r="J192" s="91"/>
      <c r="K192" s="202"/>
    </row>
    <row r="193" spans="1:11" ht="14.5" x14ac:dyDescent="0.35">
      <c r="A193" s="445" t="s">
        <v>765</v>
      </c>
      <c r="B193" s="446">
        <v>3.74362518</v>
      </c>
      <c r="C193" s="447">
        <f t="shared" si="17"/>
        <v>3.1242162294826969E-2</v>
      </c>
      <c r="D193" s="446">
        <v>33.821354409999998</v>
      </c>
      <c r="E193" s="447">
        <f t="shared" si="18"/>
        <v>0.29922065094046602</v>
      </c>
      <c r="F193" s="446">
        <v>1.7222064099999999</v>
      </c>
      <c r="G193" s="372">
        <f t="shared" si="19"/>
        <v>1.3644759937224226E-2</v>
      </c>
      <c r="H193" s="372">
        <f t="shared" si="23"/>
        <v>-94.907931867179173</v>
      </c>
      <c r="I193" s="372">
        <f t="shared" si="25"/>
        <v>-53.996291637294732</v>
      </c>
      <c r="J193" s="91"/>
      <c r="K193" s="202"/>
    </row>
    <row r="194" spans="1:11" ht="14.5" x14ac:dyDescent="0.35">
      <c r="A194" s="449" t="s">
        <v>768</v>
      </c>
      <c r="B194" s="450">
        <v>3.5075241099999999</v>
      </c>
      <c r="C194" s="451">
        <f t="shared" si="17"/>
        <v>2.9271797316428597E-2</v>
      </c>
      <c r="D194" s="450">
        <v>2.2110984500000002</v>
      </c>
      <c r="E194" s="451">
        <f t="shared" si="18"/>
        <v>1.9561792513750946E-2</v>
      </c>
      <c r="F194" s="450">
        <v>1.6273794500000001</v>
      </c>
      <c r="G194" s="373">
        <f t="shared" si="19"/>
        <v>1.2893461430109297E-2</v>
      </c>
      <c r="H194" s="373" t="s">
        <v>305</v>
      </c>
      <c r="I194" s="373" t="s">
        <v>305</v>
      </c>
      <c r="J194" s="91"/>
      <c r="K194" s="202"/>
    </row>
    <row r="195" spans="1:11" ht="14.5" x14ac:dyDescent="0.35">
      <c r="A195" s="445" t="s">
        <v>767</v>
      </c>
      <c r="B195" s="446">
        <v>1.9612968400000002</v>
      </c>
      <c r="C195" s="447">
        <f t="shared" si="17"/>
        <v>1.6367865701664954E-2</v>
      </c>
      <c r="D195" s="446">
        <v>0.39704768000000001</v>
      </c>
      <c r="E195" s="447">
        <f t="shared" si="18"/>
        <v>3.5127175518693803E-3</v>
      </c>
      <c r="F195" s="446">
        <v>1.5121708</v>
      </c>
      <c r="G195" s="372">
        <f t="shared" si="19"/>
        <v>1.1980682123973926E-2</v>
      </c>
      <c r="H195" s="372">
        <f t="shared" ref="H195:H242" si="26">((F195/D195)-1)*100</f>
        <v>280.85370502605633</v>
      </c>
      <c r="I195" s="372">
        <f t="shared" ref="I195:I224" si="27">((F195/B195)-1)*100</f>
        <v>-22.899442391392423</v>
      </c>
      <c r="J195" s="91"/>
      <c r="K195" s="202"/>
    </row>
    <row r="196" spans="1:11" ht="14.5" x14ac:dyDescent="0.35">
      <c r="A196" s="449" t="s">
        <v>764</v>
      </c>
      <c r="B196" s="450">
        <v>3.11723529</v>
      </c>
      <c r="C196" s="451">
        <f t="shared" ref="C196:C259" si="28">(B196/$B$267)*100</f>
        <v>2.6014669246706482E-2</v>
      </c>
      <c r="D196" s="450">
        <v>1.26905757</v>
      </c>
      <c r="E196" s="451">
        <f t="shared" ref="E196:E259" si="29">(D196/$D$267)*100</f>
        <v>1.1227469709611965E-2</v>
      </c>
      <c r="F196" s="450">
        <v>1.3005478799999999</v>
      </c>
      <c r="G196" s="373">
        <f t="shared" ref="G196:G259" si="30">(F196/$F$267)*100</f>
        <v>1.030402831299757E-2</v>
      </c>
      <c r="H196" s="373">
        <f t="shared" si="26"/>
        <v>2.4813933382076492</v>
      </c>
      <c r="I196" s="373">
        <f t="shared" si="27"/>
        <v>-58.278802881126126</v>
      </c>
      <c r="J196" s="91"/>
      <c r="K196" s="202"/>
    </row>
    <row r="197" spans="1:11" ht="14.5" x14ac:dyDescent="0.35">
      <c r="A197" s="445" t="s">
        <v>701</v>
      </c>
      <c r="B197" s="446">
        <v>0.42565628999999999</v>
      </c>
      <c r="C197" s="447">
        <f t="shared" si="28"/>
        <v>3.5522848187472486E-3</v>
      </c>
      <c r="D197" s="446">
        <v>2.5490293199999998</v>
      </c>
      <c r="E197" s="447">
        <f t="shared" si="29"/>
        <v>2.2551498179245552E-2</v>
      </c>
      <c r="F197" s="446">
        <v>1.2656273</v>
      </c>
      <c r="G197" s="372">
        <f t="shared" si="30"/>
        <v>1.0027358264505164E-2</v>
      </c>
      <c r="H197" s="372">
        <f t="shared" si="26"/>
        <v>-50.348656640795333</v>
      </c>
      <c r="I197" s="372">
        <f t="shared" si="27"/>
        <v>197.33550983118326</v>
      </c>
      <c r="J197" s="91"/>
      <c r="K197" s="202"/>
    </row>
    <row r="198" spans="1:11" ht="14.5" x14ac:dyDescent="0.35">
      <c r="A198" s="449" t="s">
        <v>763</v>
      </c>
      <c r="B198" s="450">
        <v>1.1258772100000001</v>
      </c>
      <c r="C198" s="451">
        <f t="shared" si="28"/>
        <v>9.395929567624875E-3</v>
      </c>
      <c r="D198" s="450">
        <v>2.0445182100000001</v>
      </c>
      <c r="E198" s="451">
        <f t="shared" si="29"/>
        <v>1.8088041721799175E-2</v>
      </c>
      <c r="F198" s="450">
        <v>1.1732026299999998</v>
      </c>
      <c r="G198" s="373">
        <f t="shared" si="30"/>
        <v>9.2950927084693036E-3</v>
      </c>
      <c r="H198" s="373">
        <f t="shared" si="26"/>
        <v>-42.617159179032214</v>
      </c>
      <c r="I198" s="373">
        <f t="shared" si="27"/>
        <v>4.2034264109493513</v>
      </c>
      <c r="J198" s="91"/>
      <c r="K198" s="202"/>
    </row>
    <row r="199" spans="1:11" ht="14.5" x14ac:dyDescent="0.35">
      <c r="A199" s="445" t="s">
        <v>762</v>
      </c>
      <c r="B199" s="446">
        <v>1.1532584099999998</v>
      </c>
      <c r="C199" s="447">
        <f t="shared" si="28"/>
        <v>9.6244374585315994E-3</v>
      </c>
      <c r="D199" s="446">
        <v>2.03646299</v>
      </c>
      <c r="E199" s="447">
        <f t="shared" si="29"/>
        <v>1.8016776445351344E-2</v>
      </c>
      <c r="F199" s="446">
        <v>1.10905499</v>
      </c>
      <c r="G199" s="372">
        <f t="shared" si="30"/>
        <v>8.7868614399888439E-3</v>
      </c>
      <c r="H199" s="372">
        <f t="shared" si="26"/>
        <v>-45.540135251856462</v>
      </c>
      <c r="I199" s="372">
        <f t="shared" si="27"/>
        <v>-3.8329154694826673</v>
      </c>
      <c r="J199" s="91"/>
      <c r="K199" s="202"/>
    </row>
    <row r="200" spans="1:11" ht="14.5" x14ac:dyDescent="0.35">
      <c r="A200" s="449" t="s">
        <v>761</v>
      </c>
      <c r="B200" s="450">
        <v>0.88022312999999996</v>
      </c>
      <c r="C200" s="451">
        <f t="shared" si="28"/>
        <v>7.3458406119387672E-3</v>
      </c>
      <c r="D200" s="450">
        <v>1.3001823899999998</v>
      </c>
      <c r="E200" s="451">
        <f t="shared" si="29"/>
        <v>1.1502833871197734E-2</v>
      </c>
      <c r="F200" s="450">
        <v>1.08623066</v>
      </c>
      <c r="G200" s="373">
        <f t="shared" si="30"/>
        <v>8.6060280034334739E-3</v>
      </c>
      <c r="H200" s="373">
        <f t="shared" si="26"/>
        <v>-16.45551667562578</v>
      </c>
      <c r="I200" s="373">
        <f t="shared" si="27"/>
        <v>23.404012344006464</v>
      </c>
      <c r="J200" s="91"/>
      <c r="K200" s="202"/>
    </row>
    <row r="201" spans="1:11" ht="14.5" x14ac:dyDescent="0.35">
      <c r="A201" s="445" t="s">
        <v>760</v>
      </c>
      <c r="B201" s="446">
        <v>0.10446125000000001</v>
      </c>
      <c r="C201" s="447">
        <f t="shared" si="28"/>
        <v>8.7177406099733898E-4</v>
      </c>
      <c r="D201" s="446">
        <v>0.69247585999999994</v>
      </c>
      <c r="E201" s="447">
        <f t="shared" si="29"/>
        <v>6.1263979874352703E-3</v>
      </c>
      <c r="F201" s="446">
        <v>1.0447471800000001</v>
      </c>
      <c r="G201" s="372">
        <f t="shared" si="30"/>
        <v>8.277361170773944E-3</v>
      </c>
      <c r="H201" s="372">
        <f t="shared" si="26"/>
        <v>50.871278025489609</v>
      </c>
      <c r="I201" s="372">
        <f t="shared" si="27"/>
        <v>900.12892819107583</v>
      </c>
      <c r="J201" s="91"/>
      <c r="K201" s="202"/>
    </row>
    <row r="202" spans="1:11" ht="14.5" x14ac:dyDescent="0.35">
      <c r="A202" s="449" t="s">
        <v>759</v>
      </c>
      <c r="B202" s="450">
        <v>0.74473986000000003</v>
      </c>
      <c r="C202" s="451">
        <f t="shared" si="28"/>
        <v>6.2151744511844314E-3</v>
      </c>
      <c r="D202" s="450">
        <v>0.37740653999999996</v>
      </c>
      <c r="E202" s="451">
        <f t="shared" si="29"/>
        <v>3.3389505694839806E-3</v>
      </c>
      <c r="F202" s="450">
        <v>0.99207166000000002</v>
      </c>
      <c r="G202" s="373">
        <f t="shared" si="30"/>
        <v>7.8600216342381013E-3</v>
      </c>
      <c r="H202" s="373">
        <f t="shared" si="26"/>
        <v>162.865518970604</v>
      </c>
      <c r="I202" s="373">
        <f t="shared" si="27"/>
        <v>33.210495809906028</v>
      </c>
      <c r="J202" s="91"/>
      <c r="K202" s="202"/>
    </row>
    <row r="203" spans="1:11" ht="14.5" x14ac:dyDescent="0.35">
      <c r="A203" s="445" t="s">
        <v>758</v>
      </c>
      <c r="B203" s="446">
        <v>3.6516510000000002E-2</v>
      </c>
      <c r="C203" s="447">
        <f t="shared" si="28"/>
        <v>3.047459820378364E-4</v>
      </c>
      <c r="D203" s="446">
        <v>8.0350359999999996E-2</v>
      </c>
      <c r="E203" s="447">
        <f t="shared" si="29"/>
        <v>7.1086706732809352E-4</v>
      </c>
      <c r="F203" s="446">
        <v>0.97114402</v>
      </c>
      <c r="G203" s="372">
        <f t="shared" si="30"/>
        <v>7.694215362588787E-3</v>
      </c>
      <c r="H203" s="372">
        <f t="shared" si="26"/>
        <v>1108.6368001338139</v>
      </c>
      <c r="I203" s="372">
        <f t="shared" si="27"/>
        <v>2559.4655951513437</v>
      </c>
      <c r="J203" s="91"/>
      <c r="K203" s="202"/>
    </row>
    <row r="204" spans="1:11" ht="14.5" x14ac:dyDescent="0.35">
      <c r="A204" s="449" t="s">
        <v>753</v>
      </c>
      <c r="B204" s="450">
        <v>0.41955996999999995</v>
      </c>
      <c r="C204" s="451">
        <f t="shared" si="28"/>
        <v>3.5014084062637736E-3</v>
      </c>
      <c r="D204" s="450">
        <v>0.68827563999999997</v>
      </c>
      <c r="E204" s="451">
        <f t="shared" si="29"/>
        <v>6.0892382525749317E-3</v>
      </c>
      <c r="F204" s="450">
        <v>0.95776399000000001</v>
      </c>
      <c r="G204" s="373">
        <f t="shared" si="30"/>
        <v>7.5882075715117247E-3</v>
      </c>
      <c r="H204" s="373">
        <f t="shared" si="26"/>
        <v>39.154131620872135</v>
      </c>
      <c r="I204" s="373">
        <f t="shared" si="27"/>
        <v>128.27821014478579</v>
      </c>
      <c r="J204" s="91"/>
      <c r="K204" s="202"/>
    </row>
    <row r="205" spans="1:11" ht="14.5" x14ac:dyDescent="0.35">
      <c r="A205" s="445" t="s">
        <v>757</v>
      </c>
      <c r="B205" s="446">
        <v>0.87525589000000004</v>
      </c>
      <c r="C205" s="447">
        <f t="shared" si="28"/>
        <v>7.3043868576830179E-3</v>
      </c>
      <c r="D205" s="446">
        <v>1.3054914399999999</v>
      </c>
      <c r="E205" s="447">
        <f t="shared" si="29"/>
        <v>1.1549803527634846E-2</v>
      </c>
      <c r="F205" s="446">
        <v>0.91722278000000002</v>
      </c>
      <c r="G205" s="372">
        <f t="shared" si="30"/>
        <v>7.2670061900730193E-3</v>
      </c>
      <c r="H205" s="372">
        <f t="shared" si="26"/>
        <v>-29.741187732337792</v>
      </c>
      <c r="I205" s="372">
        <f t="shared" si="27"/>
        <v>4.7948137772600319</v>
      </c>
      <c r="J205" s="91"/>
      <c r="K205" s="202"/>
    </row>
    <row r="206" spans="1:11" ht="14.5" x14ac:dyDescent="0.35">
      <c r="A206" s="449" t="s">
        <v>756</v>
      </c>
      <c r="B206" s="450">
        <v>0.50840726999999997</v>
      </c>
      <c r="C206" s="451">
        <f t="shared" si="28"/>
        <v>4.2428773388071706E-3</v>
      </c>
      <c r="D206" s="450">
        <v>0.18655801999999999</v>
      </c>
      <c r="E206" s="451">
        <f t="shared" si="29"/>
        <v>1.6504960595563707E-3</v>
      </c>
      <c r="F206" s="450">
        <v>0.87497846999999995</v>
      </c>
      <c r="G206" s="373">
        <f t="shared" si="30"/>
        <v>6.9323114256610793E-3</v>
      </c>
      <c r="H206" s="373">
        <f t="shared" si="26"/>
        <v>369.01144748427328</v>
      </c>
      <c r="I206" s="373">
        <f t="shared" si="27"/>
        <v>72.101880053760837</v>
      </c>
      <c r="J206" s="91"/>
      <c r="K206" s="202"/>
    </row>
    <row r="207" spans="1:11" ht="14.5" x14ac:dyDescent="0.35">
      <c r="A207" s="445" t="s">
        <v>718</v>
      </c>
      <c r="B207" s="446">
        <v>1.7039275199999999</v>
      </c>
      <c r="C207" s="447">
        <f t="shared" si="28"/>
        <v>1.4220008029346042E-2</v>
      </c>
      <c r="D207" s="446">
        <v>1.1036804199999999</v>
      </c>
      <c r="E207" s="447">
        <f t="shared" si="29"/>
        <v>9.7643627661760136E-3</v>
      </c>
      <c r="F207" s="446">
        <v>0.74829639000000003</v>
      </c>
      <c r="G207" s="372">
        <f t="shared" si="30"/>
        <v>5.9286300086651726E-3</v>
      </c>
      <c r="H207" s="372">
        <f t="shared" si="26"/>
        <v>-32.199903482930317</v>
      </c>
      <c r="I207" s="372">
        <f t="shared" si="27"/>
        <v>-56.084024630343436</v>
      </c>
      <c r="J207" s="91"/>
      <c r="K207" s="202"/>
    </row>
    <row r="208" spans="1:11" ht="14.5" x14ac:dyDescent="0.35">
      <c r="A208" s="449" t="s">
        <v>755</v>
      </c>
      <c r="B208" s="450">
        <v>2.0238130000000001</v>
      </c>
      <c r="C208" s="451">
        <f t="shared" si="28"/>
        <v>1.6889589945642117E-2</v>
      </c>
      <c r="D208" s="450">
        <v>0.42815302</v>
      </c>
      <c r="E208" s="451">
        <f t="shared" si="29"/>
        <v>3.7879093720932506E-3</v>
      </c>
      <c r="F208" s="450">
        <v>0.74574445999999994</v>
      </c>
      <c r="G208" s="373">
        <f t="shared" si="30"/>
        <v>5.9084114843208106E-3</v>
      </c>
      <c r="H208" s="373">
        <f t="shared" si="26"/>
        <v>74.177087434768055</v>
      </c>
      <c r="I208" s="373">
        <f t="shared" si="27"/>
        <v>-63.151513504459153</v>
      </c>
      <c r="J208" s="91"/>
      <c r="K208" s="202"/>
    </row>
    <row r="209" spans="1:11" ht="14.5" x14ac:dyDescent="0.35">
      <c r="A209" s="445" t="s">
        <v>710</v>
      </c>
      <c r="B209" s="446">
        <v>0.67643833999999992</v>
      </c>
      <c r="C209" s="447">
        <f t="shared" si="28"/>
        <v>5.6451688896705585E-3</v>
      </c>
      <c r="D209" s="446">
        <v>0.27515286999999999</v>
      </c>
      <c r="E209" s="447">
        <f t="shared" si="29"/>
        <v>2.4343028925297681E-3</v>
      </c>
      <c r="F209" s="446">
        <v>0.7100280699999999</v>
      </c>
      <c r="G209" s="372">
        <f t="shared" si="30"/>
        <v>5.6254363632525549E-3</v>
      </c>
      <c r="H209" s="372">
        <f t="shared" si="26"/>
        <v>158.04857859560028</v>
      </c>
      <c r="I209" s="372">
        <f t="shared" si="27"/>
        <v>4.9656750680335371</v>
      </c>
      <c r="J209" s="91"/>
      <c r="K209" s="202"/>
    </row>
    <row r="210" spans="1:11" ht="14.5" x14ac:dyDescent="0.35">
      <c r="A210" s="449" t="s">
        <v>754</v>
      </c>
      <c r="B210" s="450">
        <v>0.86933687999999998</v>
      </c>
      <c r="C210" s="451">
        <f t="shared" si="28"/>
        <v>7.2549901734122102E-3</v>
      </c>
      <c r="D210" s="450">
        <v>1.7718630000000003E-2</v>
      </c>
      <c r="E210" s="451">
        <f t="shared" si="29"/>
        <v>1.5675835858322952E-4</v>
      </c>
      <c r="F210" s="450">
        <v>0.69269740000000002</v>
      </c>
      <c r="G210" s="373">
        <f t="shared" si="30"/>
        <v>5.4881282970833823E-3</v>
      </c>
      <c r="H210" s="373">
        <f t="shared" si="26"/>
        <v>3809.4297922582045</v>
      </c>
      <c r="I210" s="373">
        <f t="shared" si="27"/>
        <v>-20.318875692930447</v>
      </c>
      <c r="J210" s="91"/>
      <c r="K210" s="202"/>
    </row>
    <row r="211" spans="1:11" ht="14.5" x14ac:dyDescent="0.35">
      <c r="A211" s="445" t="s">
        <v>712</v>
      </c>
      <c r="B211" s="446">
        <v>0.57753730000000003</v>
      </c>
      <c r="C211" s="447">
        <f t="shared" si="28"/>
        <v>4.8197971726208376E-3</v>
      </c>
      <c r="D211" s="446">
        <v>0.89298911999999997</v>
      </c>
      <c r="E211" s="447">
        <f t="shared" si="29"/>
        <v>7.9003573461313061E-3</v>
      </c>
      <c r="F211" s="446">
        <v>0.64619486999999998</v>
      </c>
      <c r="G211" s="372">
        <f t="shared" si="30"/>
        <v>5.1196963515051704E-3</v>
      </c>
      <c r="H211" s="372">
        <f t="shared" si="26"/>
        <v>-27.636870872514095</v>
      </c>
      <c r="I211" s="372">
        <f t="shared" si="27"/>
        <v>11.887988879679279</v>
      </c>
      <c r="J211" s="91"/>
      <c r="K211" s="202"/>
    </row>
    <row r="212" spans="1:11" ht="14.5" x14ac:dyDescent="0.35">
      <c r="A212" s="449" t="s">
        <v>721</v>
      </c>
      <c r="B212" s="450">
        <v>0.21036798999999998</v>
      </c>
      <c r="C212" s="451">
        <f t="shared" si="28"/>
        <v>1.7556113577632622E-3</v>
      </c>
      <c r="D212" s="450">
        <v>0.35549340999999995</v>
      </c>
      <c r="E212" s="451">
        <f t="shared" si="29"/>
        <v>3.1450830814095119E-3</v>
      </c>
      <c r="F212" s="450">
        <v>0.64427223</v>
      </c>
      <c r="G212" s="373">
        <f t="shared" si="30"/>
        <v>5.1044635889899593E-3</v>
      </c>
      <c r="H212" s="373">
        <f t="shared" si="26"/>
        <v>81.233241426331944</v>
      </c>
      <c r="I212" s="373">
        <f t="shared" si="27"/>
        <v>206.25963103987451</v>
      </c>
      <c r="J212" s="91"/>
      <c r="K212" s="202"/>
    </row>
    <row r="213" spans="1:11" ht="14.5" x14ac:dyDescent="0.35">
      <c r="A213" s="445" t="s">
        <v>724</v>
      </c>
      <c r="B213" s="446">
        <v>1.0328236</v>
      </c>
      <c r="C213" s="447">
        <f t="shared" si="28"/>
        <v>8.6193571689587405E-3</v>
      </c>
      <c r="D213" s="446">
        <v>3.26093426</v>
      </c>
      <c r="E213" s="447">
        <f t="shared" si="29"/>
        <v>2.8849787034630672E-2</v>
      </c>
      <c r="F213" s="446">
        <v>0.57953421999999999</v>
      </c>
      <c r="G213" s="372">
        <f t="shared" si="30"/>
        <v>4.5915549154798996E-3</v>
      </c>
      <c r="H213" s="372">
        <f t="shared" si="26"/>
        <v>-82.227969845672391</v>
      </c>
      <c r="I213" s="372">
        <f t="shared" si="27"/>
        <v>-43.88836389873353</v>
      </c>
      <c r="J213" s="91"/>
      <c r="K213" s="202"/>
    </row>
    <row r="214" spans="1:11" ht="14.5" x14ac:dyDescent="0.35">
      <c r="A214" s="449" t="s">
        <v>752</v>
      </c>
      <c r="B214" s="450">
        <v>2.9731700000000002E-3</v>
      </c>
      <c r="C214" s="451">
        <f t="shared" si="28"/>
        <v>2.4812382437846171E-5</v>
      </c>
      <c r="D214" s="450">
        <v>0.15718651</v>
      </c>
      <c r="E214" s="451">
        <f t="shared" si="29"/>
        <v>1.3906435937217712E-3</v>
      </c>
      <c r="F214" s="450">
        <v>0.57951748000000003</v>
      </c>
      <c r="G214" s="373">
        <f t="shared" si="30"/>
        <v>4.5914222871956114E-3</v>
      </c>
      <c r="H214" s="373">
        <f t="shared" si="26"/>
        <v>268.68143455822008</v>
      </c>
      <c r="I214" s="373">
        <f t="shared" si="27"/>
        <v>19391.568931477177</v>
      </c>
      <c r="J214" s="91"/>
      <c r="K214" s="202"/>
    </row>
    <row r="215" spans="1:11" ht="14.5" x14ac:dyDescent="0.35">
      <c r="A215" s="445" t="s">
        <v>749</v>
      </c>
      <c r="B215" s="446">
        <v>1.1966040000000001E-2</v>
      </c>
      <c r="C215" s="447">
        <f t="shared" si="28"/>
        <v>9.986175050419747E-5</v>
      </c>
      <c r="D215" s="446">
        <v>8.2537429999999995E-2</v>
      </c>
      <c r="E215" s="447">
        <f t="shared" si="29"/>
        <v>7.3021627792206297E-4</v>
      </c>
      <c r="F215" s="446">
        <v>0.55526960000000003</v>
      </c>
      <c r="G215" s="372">
        <f t="shared" si="30"/>
        <v>4.3993102966319369E-3</v>
      </c>
      <c r="H215" s="372">
        <f t="shared" si="26"/>
        <v>572.74883649757453</v>
      </c>
      <c r="I215" s="372">
        <f t="shared" si="27"/>
        <v>4540.3789390642178</v>
      </c>
      <c r="J215" s="91"/>
      <c r="K215" s="202"/>
    </row>
    <row r="216" spans="1:11" ht="14.5" x14ac:dyDescent="0.35">
      <c r="A216" s="449" t="s">
        <v>705</v>
      </c>
      <c r="B216" s="450">
        <v>7.4571899999999998E-3</v>
      </c>
      <c r="C216" s="451">
        <f t="shared" si="28"/>
        <v>6.2233457956215781E-5</v>
      </c>
      <c r="D216" s="450">
        <v>183.32722627999999</v>
      </c>
      <c r="E216" s="451">
        <f t="shared" si="29"/>
        <v>1.6219129286671199</v>
      </c>
      <c r="F216" s="450">
        <v>0.49417927</v>
      </c>
      <c r="G216" s="373">
        <f t="shared" si="30"/>
        <v>3.9153015956448064E-3</v>
      </c>
      <c r="H216" s="373">
        <f t="shared" si="26"/>
        <v>-99.730438691498435</v>
      </c>
      <c r="I216" s="373">
        <f t="shared" si="27"/>
        <v>6526.8831825392681</v>
      </c>
      <c r="J216" s="91"/>
      <c r="K216" s="202"/>
    </row>
    <row r="217" spans="1:11" ht="14.5" x14ac:dyDescent="0.35">
      <c r="A217" s="445" t="s">
        <v>751</v>
      </c>
      <c r="B217" s="446">
        <v>0.26396638</v>
      </c>
      <c r="C217" s="447">
        <f t="shared" si="28"/>
        <v>2.202912975475277E-3</v>
      </c>
      <c r="D217" s="446">
        <v>0.39716294000000002</v>
      </c>
      <c r="E217" s="447">
        <f t="shared" si="29"/>
        <v>3.5137372677509302E-3</v>
      </c>
      <c r="F217" s="446">
        <v>0.37913912</v>
      </c>
      <c r="G217" s="372">
        <f t="shared" si="30"/>
        <v>3.0038572874725561E-3</v>
      </c>
      <c r="H217" s="372">
        <f t="shared" si="26"/>
        <v>-4.5381424560911992</v>
      </c>
      <c r="I217" s="372">
        <f t="shared" si="27"/>
        <v>43.631594296213017</v>
      </c>
      <c r="J217" s="91"/>
      <c r="K217" s="202"/>
    </row>
    <row r="218" spans="1:11" ht="14.5" x14ac:dyDescent="0.35">
      <c r="A218" s="449" t="s">
        <v>723</v>
      </c>
      <c r="B218" s="450">
        <v>0.80187391000000008</v>
      </c>
      <c r="C218" s="451">
        <f t="shared" si="28"/>
        <v>6.6919826723164308E-3</v>
      </c>
      <c r="D218" s="450">
        <v>0.80709710000000001</v>
      </c>
      <c r="E218" s="451">
        <f t="shared" si="29"/>
        <v>7.1404627001796766E-3</v>
      </c>
      <c r="F218" s="450">
        <v>0.34900170000000003</v>
      </c>
      <c r="G218" s="373">
        <f t="shared" si="30"/>
        <v>2.7650834339788279E-3</v>
      </c>
      <c r="H218" s="373">
        <f t="shared" si="26"/>
        <v>-56.758399949646702</v>
      </c>
      <c r="I218" s="373">
        <f t="shared" si="27"/>
        <v>-56.476735849904379</v>
      </c>
      <c r="J218" s="91"/>
      <c r="K218" s="202"/>
    </row>
    <row r="219" spans="1:11" ht="14.5" x14ac:dyDescent="0.35">
      <c r="A219" s="445" t="s">
        <v>750</v>
      </c>
      <c r="B219" s="446">
        <v>7.3313644099999999</v>
      </c>
      <c r="C219" s="447">
        <f t="shared" si="28"/>
        <v>6.1183389288918706E-2</v>
      </c>
      <c r="D219" s="446">
        <v>10.54360739</v>
      </c>
      <c r="E219" s="447">
        <f t="shared" si="29"/>
        <v>9.3280269862986501E-2</v>
      </c>
      <c r="F219" s="446">
        <v>0.34899162</v>
      </c>
      <c r="G219" s="372">
        <f t="shared" si="30"/>
        <v>2.7650035717861374E-3</v>
      </c>
      <c r="H219" s="372">
        <f t="shared" si="26"/>
        <v>-96.690016925981155</v>
      </c>
      <c r="I219" s="372">
        <f t="shared" si="27"/>
        <v>-95.239745285011693</v>
      </c>
      <c r="J219" s="91"/>
      <c r="K219" s="202"/>
    </row>
    <row r="220" spans="1:11" ht="14.5" x14ac:dyDescent="0.35">
      <c r="A220" s="449" t="s">
        <v>748</v>
      </c>
      <c r="B220" s="450">
        <v>0.54327749999999997</v>
      </c>
      <c r="C220" s="451">
        <f t="shared" si="28"/>
        <v>4.5338844061647912E-3</v>
      </c>
      <c r="D220" s="450">
        <v>5.2499980000000002E-2</v>
      </c>
      <c r="E220" s="451">
        <f t="shared" si="29"/>
        <v>4.6447217930801517E-4</v>
      </c>
      <c r="F220" s="450">
        <v>0.32599148</v>
      </c>
      <c r="G220" s="373">
        <f t="shared" si="30"/>
        <v>2.5827772213322751E-3</v>
      </c>
      <c r="H220" s="373">
        <f t="shared" si="26"/>
        <v>520.93638892814806</v>
      </c>
      <c r="I220" s="373">
        <f t="shared" si="27"/>
        <v>-39.995401981491966</v>
      </c>
      <c r="J220" s="91"/>
      <c r="K220" s="202"/>
    </row>
    <row r="221" spans="1:11" ht="14.5" x14ac:dyDescent="0.35">
      <c r="A221" s="445" t="s">
        <v>747</v>
      </c>
      <c r="B221" s="446">
        <v>0.42265924999999999</v>
      </c>
      <c r="C221" s="447">
        <f t="shared" si="28"/>
        <v>3.5272732308926948E-3</v>
      </c>
      <c r="D221" s="446">
        <v>0.41754629999999998</v>
      </c>
      <c r="E221" s="447">
        <f t="shared" si="29"/>
        <v>3.6940707391316776E-3</v>
      </c>
      <c r="F221" s="446">
        <v>0.32357357000000003</v>
      </c>
      <c r="G221" s="372">
        <f t="shared" si="30"/>
        <v>2.5636205155458803E-3</v>
      </c>
      <c r="H221" s="372">
        <f t="shared" si="26"/>
        <v>-22.505942454764881</v>
      </c>
      <c r="I221" s="372">
        <f t="shared" si="27"/>
        <v>-23.443395595861194</v>
      </c>
      <c r="J221" s="91"/>
      <c r="K221" s="202"/>
    </row>
    <row r="222" spans="1:11" ht="14.5" x14ac:dyDescent="0.35">
      <c r="A222" s="449" t="s">
        <v>746</v>
      </c>
      <c r="B222" s="450">
        <v>1.59303383</v>
      </c>
      <c r="C222" s="451">
        <f t="shared" si="28"/>
        <v>1.3294552489896919E-2</v>
      </c>
      <c r="D222" s="450">
        <v>0.23629182000000001</v>
      </c>
      <c r="E222" s="451">
        <f t="shared" si="29"/>
        <v>2.0904955885327433E-3</v>
      </c>
      <c r="F222" s="450">
        <v>0.31633318999999999</v>
      </c>
      <c r="G222" s="373">
        <f t="shared" si="30"/>
        <v>2.5062561680549893E-3</v>
      </c>
      <c r="H222" s="373">
        <f t="shared" si="26"/>
        <v>33.873948746935035</v>
      </c>
      <c r="I222" s="373">
        <f t="shared" si="27"/>
        <v>-80.142719881849587</v>
      </c>
      <c r="J222" s="91"/>
      <c r="K222" s="202"/>
    </row>
    <row r="223" spans="1:11" ht="14.5" x14ac:dyDescent="0.35">
      <c r="A223" s="445" t="s">
        <v>707</v>
      </c>
      <c r="B223" s="446">
        <v>0.45209195000000002</v>
      </c>
      <c r="C223" s="447">
        <f t="shared" si="28"/>
        <v>3.7729017716684981E-3</v>
      </c>
      <c r="D223" s="446">
        <v>0.14611505</v>
      </c>
      <c r="E223" s="447">
        <f t="shared" si="29"/>
        <v>1.2926933629917496E-3</v>
      </c>
      <c r="F223" s="446">
        <v>0.31315123</v>
      </c>
      <c r="G223" s="372">
        <f t="shared" si="30"/>
        <v>2.4810460189824109E-3</v>
      </c>
      <c r="H223" s="372">
        <f t="shared" si="26"/>
        <v>114.31825811235737</v>
      </c>
      <c r="I223" s="372">
        <f t="shared" si="27"/>
        <v>-30.732845386873187</v>
      </c>
      <c r="J223" s="91"/>
      <c r="K223" s="202"/>
    </row>
    <row r="224" spans="1:11" ht="14.5" x14ac:dyDescent="0.35">
      <c r="A224" s="449" t="s">
        <v>717</v>
      </c>
      <c r="B224" s="450">
        <v>0.36843128999999997</v>
      </c>
      <c r="C224" s="451">
        <f t="shared" si="28"/>
        <v>3.0747175807468155E-3</v>
      </c>
      <c r="D224" s="450">
        <v>2.1373482500000001</v>
      </c>
      <c r="E224" s="451">
        <f t="shared" si="29"/>
        <v>1.8909317672457637E-2</v>
      </c>
      <c r="F224" s="450">
        <v>0.29183428</v>
      </c>
      <c r="G224" s="373">
        <f t="shared" si="30"/>
        <v>2.3121553078255452E-3</v>
      </c>
      <c r="H224" s="373">
        <f t="shared" si="26"/>
        <v>-86.345964912362788</v>
      </c>
      <c r="I224" s="373">
        <f t="shared" si="27"/>
        <v>-20.790039304207841</v>
      </c>
      <c r="J224" s="91"/>
      <c r="K224" s="202"/>
    </row>
    <row r="225" spans="1:11" ht="14.5" x14ac:dyDescent="0.35">
      <c r="A225" s="445" t="s">
        <v>713</v>
      </c>
      <c r="B225" s="446">
        <v>1.5366464799999999</v>
      </c>
      <c r="C225" s="447">
        <f t="shared" si="28"/>
        <v>1.2823975801427476E-2</v>
      </c>
      <c r="D225" s="446">
        <v>2.4359858999999999</v>
      </c>
      <c r="E225" s="447">
        <f t="shared" si="29"/>
        <v>2.1551392585989492E-2</v>
      </c>
      <c r="F225" s="446">
        <v>0.26250715000000002</v>
      </c>
      <c r="G225" s="372">
        <f t="shared" si="30"/>
        <v>2.0798012495812919E-3</v>
      </c>
      <c r="H225" s="372">
        <f t="shared" si="26"/>
        <v>-89.223782042416588</v>
      </c>
      <c r="I225" s="372" t="s">
        <v>305</v>
      </c>
      <c r="J225" s="91"/>
      <c r="K225" s="202"/>
    </row>
    <row r="226" spans="1:11" ht="14.5" x14ac:dyDescent="0.35">
      <c r="A226" s="449" t="s">
        <v>745</v>
      </c>
      <c r="B226" s="450">
        <v>1.8366129199999999</v>
      </c>
      <c r="C226" s="451">
        <f t="shared" si="28"/>
        <v>1.5327324761560681E-2</v>
      </c>
      <c r="D226" s="450">
        <v>8.6948979999999995E-2</v>
      </c>
      <c r="E226" s="451">
        <f t="shared" si="29"/>
        <v>7.6924566884042673E-4</v>
      </c>
      <c r="F226" s="450">
        <v>0.20432335000000001</v>
      </c>
      <c r="G226" s="373">
        <f t="shared" si="30"/>
        <v>1.6188205107885087E-3</v>
      </c>
      <c r="H226" s="373">
        <f t="shared" si="26"/>
        <v>134.99223337640078</v>
      </c>
      <c r="I226" s="373" t="s">
        <v>305</v>
      </c>
      <c r="J226" s="91"/>
      <c r="K226" s="202"/>
    </row>
    <row r="227" spans="1:11" ht="14.5" x14ac:dyDescent="0.35">
      <c r="A227" s="445" t="s">
        <v>708</v>
      </c>
      <c r="B227" s="446">
        <v>0.28363010999999999</v>
      </c>
      <c r="C227" s="447">
        <f t="shared" si="28"/>
        <v>2.3670152598769586E-3</v>
      </c>
      <c r="D227" s="446">
        <v>0.30705496999999998</v>
      </c>
      <c r="E227" s="447">
        <f t="shared" si="29"/>
        <v>2.7165437221739362E-3</v>
      </c>
      <c r="F227" s="446">
        <v>0.15085467999999999</v>
      </c>
      <c r="G227" s="372">
        <f t="shared" si="30"/>
        <v>1.1951969764221124E-3</v>
      </c>
      <c r="H227" s="372">
        <f t="shared" si="26"/>
        <v>-50.870464659796909</v>
      </c>
      <c r="I227" s="372">
        <f t="shared" ref="I227:I235" si="31">((F227/B227)-1)*100</f>
        <v>-46.81288245454617</v>
      </c>
      <c r="J227" s="91"/>
      <c r="K227" s="202"/>
    </row>
    <row r="228" spans="1:11" ht="14.5" x14ac:dyDescent="0.35">
      <c r="A228" s="449" t="s">
        <v>719</v>
      </c>
      <c r="B228" s="450">
        <v>0</v>
      </c>
      <c r="C228" s="451">
        <f t="shared" si="28"/>
        <v>0</v>
      </c>
      <c r="D228" s="450">
        <v>2.09982165</v>
      </c>
      <c r="E228" s="451">
        <f t="shared" si="29"/>
        <v>1.8577316371047231E-2</v>
      </c>
      <c r="F228" s="450">
        <v>0.13148550000000001</v>
      </c>
      <c r="G228" s="373">
        <f t="shared" si="30"/>
        <v>1.0417381286636229E-3</v>
      </c>
      <c r="H228" s="373">
        <f t="shared" si="26"/>
        <v>-93.738253913135907</v>
      </c>
      <c r="I228" s="373" t="s">
        <v>305</v>
      </c>
      <c r="J228" s="91"/>
      <c r="K228" s="202"/>
    </row>
    <row r="229" spans="1:11" ht="14.5" x14ac:dyDescent="0.35">
      <c r="A229" s="445" t="s">
        <v>744</v>
      </c>
      <c r="B229" s="446">
        <v>0.16742511999999998</v>
      </c>
      <c r="C229" s="447">
        <f t="shared" si="28"/>
        <v>1.3972346374887031E-3</v>
      </c>
      <c r="D229" s="446">
        <v>2.0863919999999998E-2</v>
      </c>
      <c r="E229" s="447">
        <f t="shared" si="29"/>
        <v>1.8458503015254639E-4</v>
      </c>
      <c r="F229" s="446">
        <v>0.1297362</v>
      </c>
      <c r="G229" s="372">
        <f t="shared" si="30"/>
        <v>1.0278787106405612E-3</v>
      </c>
      <c r="H229" s="372">
        <f t="shared" si="26"/>
        <v>521.82082753384793</v>
      </c>
      <c r="I229" s="372">
        <f t="shared" si="31"/>
        <v>-22.510911146427727</v>
      </c>
      <c r="J229" s="91"/>
      <c r="K229" s="202"/>
    </row>
    <row r="230" spans="1:11" ht="14.5" x14ac:dyDescent="0.35">
      <c r="A230" s="449" t="s">
        <v>698</v>
      </c>
      <c r="B230" s="450">
        <v>0.12921536</v>
      </c>
      <c r="C230" s="451">
        <f t="shared" si="28"/>
        <v>1.0783577559184206E-3</v>
      </c>
      <c r="D230" s="450">
        <v>6.3752629999999991E-2</v>
      </c>
      <c r="E230" s="451">
        <f t="shared" si="29"/>
        <v>5.6402541472811113E-4</v>
      </c>
      <c r="F230" s="450">
        <v>0.12600702999999999</v>
      </c>
      <c r="G230" s="373">
        <f t="shared" si="30"/>
        <v>9.9833310616502177E-4</v>
      </c>
      <c r="H230" s="373">
        <f t="shared" si="26"/>
        <v>97.649932245932462</v>
      </c>
      <c r="I230" s="373">
        <f t="shared" si="31"/>
        <v>-2.4829323696501815</v>
      </c>
      <c r="J230" s="91"/>
      <c r="K230" s="202"/>
    </row>
    <row r="231" spans="1:11" ht="14.5" x14ac:dyDescent="0.35">
      <c r="A231" s="445" t="s">
        <v>743</v>
      </c>
      <c r="B231" s="446">
        <v>11.910707349999999</v>
      </c>
      <c r="C231" s="447">
        <f t="shared" si="28"/>
        <v>9.9399975740864233E-2</v>
      </c>
      <c r="D231" s="446">
        <v>0.21143742000000001</v>
      </c>
      <c r="E231" s="447">
        <f t="shared" si="29"/>
        <v>1.8706064127008068E-3</v>
      </c>
      <c r="F231" s="446">
        <v>0.12558682000000002</v>
      </c>
      <c r="G231" s="372">
        <f t="shared" si="30"/>
        <v>9.9500385100726135E-4</v>
      </c>
      <c r="H231" s="372">
        <f t="shared" si="26"/>
        <v>-40.603314209944486</v>
      </c>
      <c r="I231" s="372">
        <f t="shared" si="31"/>
        <v>-98.94559729905545</v>
      </c>
      <c r="J231" s="91"/>
      <c r="K231" s="202"/>
    </row>
    <row r="232" spans="1:11" ht="14.5" x14ac:dyDescent="0.35">
      <c r="A232" s="449" t="s">
        <v>742</v>
      </c>
      <c r="B232" s="450">
        <v>3.8088489999999996E-2</v>
      </c>
      <c r="C232" s="451">
        <f t="shared" si="28"/>
        <v>3.1786483126093677E-4</v>
      </c>
      <c r="D232" s="450">
        <v>0.20835029999999999</v>
      </c>
      <c r="E232" s="451">
        <f t="shared" si="29"/>
        <v>1.8432943765022149E-3</v>
      </c>
      <c r="F232" s="450">
        <v>9.1398560000000004E-2</v>
      </c>
      <c r="G232" s="373">
        <f t="shared" si="30"/>
        <v>7.241358541964693E-4</v>
      </c>
      <c r="H232" s="373">
        <f t="shared" si="26"/>
        <v>-56.132263788437065</v>
      </c>
      <c r="I232" s="373">
        <f t="shared" si="31"/>
        <v>139.96372657461615</v>
      </c>
      <c r="J232" s="91"/>
      <c r="K232" s="202"/>
    </row>
    <row r="233" spans="1:11" ht="14.5" x14ac:dyDescent="0.35">
      <c r="A233" s="445" t="s">
        <v>741</v>
      </c>
      <c r="B233" s="446">
        <v>0.36365273999999997</v>
      </c>
      <c r="C233" s="447">
        <f t="shared" si="28"/>
        <v>3.0348385256983752E-3</v>
      </c>
      <c r="D233" s="446">
        <v>6.0711000000000003E-3</v>
      </c>
      <c r="E233" s="447">
        <f t="shared" si="29"/>
        <v>5.3711583276734401E-5</v>
      </c>
      <c r="F233" s="446">
        <v>6.895474E-2</v>
      </c>
      <c r="G233" s="372">
        <f t="shared" si="30"/>
        <v>5.4631713618677859E-4</v>
      </c>
      <c r="H233" s="372">
        <f t="shared" si="26"/>
        <v>1035.7865955098746</v>
      </c>
      <c r="I233" s="372">
        <f t="shared" si="31"/>
        <v>-81.038300440139679</v>
      </c>
      <c r="J233" s="91"/>
      <c r="K233" s="202"/>
    </row>
    <row r="234" spans="1:11" ht="14.5" x14ac:dyDescent="0.35">
      <c r="A234" s="449" t="s">
        <v>720</v>
      </c>
      <c r="B234" s="450">
        <v>8.8879100000000003E-2</v>
      </c>
      <c r="C234" s="451">
        <f t="shared" si="28"/>
        <v>7.4173431722086988E-4</v>
      </c>
      <c r="D234" s="450">
        <v>0.13410827</v>
      </c>
      <c r="E234" s="451">
        <f t="shared" si="29"/>
        <v>1.1864682697046306E-3</v>
      </c>
      <c r="F234" s="450">
        <v>5.4153629999999994E-2</v>
      </c>
      <c r="G234" s="373">
        <f t="shared" si="30"/>
        <v>4.2905036050775347E-4</v>
      </c>
      <c r="H234" s="373">
        <f t="shared" si="26"/>
        <v>-59.619470149007213</v>
      </c>
      <c r="I234" s="373">
        <f t="shared" si="31"/>
        <v>-39.070456384009297</v>
      </c>
      <c r="J234" s="91"/>
      <c r="K234" s="202"/>
    </row>
    <row r="235" spans="1:11" ht="14.5" x14ac:dyDescent="0.35">
      <c r="A235" s="445" t="s">
        <v>730</v>
      </c>
      <c r="B235" s="446">
        <v>1.7642660000000001E-2</v>
      </c>
      <c r="C235" s="447">
        <f t="shared" si="28"/>
        <v>1.4723558597082951E-4</v>
      </c>
      <c r="D235" s="446">
        <v>8.0813289999999996E-2</v>
      </c>
      <c r="E235" s="447">
        <f t="shared" si="29"/>
        <v>7.1496265185911744E-4</v>
      </c>
      <c r="F235" s="446">
        <v>5.2062209999999998E-2</v>
      </c>
      <c r="G235" s="372">
        <f t="shared" si="30"/>
        <v>4.1248038163518066E-4</v>
      </c>
      <c r="H235" s="372">
        <f t="shared" si="26"/>
        <v>-35.577168062332319</v>
      </c>
      <c r="I235" s="372">
        <f t="shared" si="31"/>
        <v>195.09274678534868</v>
      </c>
      <c r="J235" s="91"/>
      <c r="K235" s="202"/>
    </row>
    <row r="236" spans="1:11" ht="14.5" x14ac:dyDescent="0.35">
      <c r="A236" s="449" t="s">
        <v>715</v>
      </c>
      <c r="B236" s="450">
        <v>3.5823819999999999E-2</v>
      </c>
      <c r="C236" s="451">
        <f t="shared" si="28"/>
        <v>2.9896518605547696E-4</v>
      </c>
      <c r="D236" s="450">
        <v>0</v>
      </c>
      <c r="E236" s="451">
        <f t="shared" si="29"/>
        <v>0</v>
      </c>
      <c r="F236" s="450">
        <v>5.0350150000000003E-2</v>
      </c>
      <c r="G236" s="373">
        <f t="shared" si="30"/>
        <v>3.9891601004622348E-4</v>
      </c>
      <c r="H236" s="373" t="s">
        <v>305</v>
      </c>
      <c r="I236" s="373" t="s">
        <v>305</v>
      </c>
      <c r="J236" s="91"/>
      <c r="K236" s="202"/>
    </row>
    <row r="237" spans="1:11" ht="14.5" x14ac:dyDescent="0.35">
      <c r="A237" s="445" t="s">
        <v>740</v>
      </c>
      <c r="B237" s="446">
        <v>0.20127022</v>
      </c>
      <c r="C237" s="447">
        <f t="shared" si="28"/>
        <v>1.6796865540784532E-3</v>
      </c>
      <c r="D237" s="446">
        <v>4.8595980000000004E-2</v>
      </c>
      <c r="E237" s="447">
        <f t="shared" si="29"/>
        <v>4.2993313018802526E-4</v>
      </c>
      <c r="F237" s="446">
        <v>4.5630999999999998E-2</v>
      </c>
      <c r="G237" s="372">
        <f t="shared" si="30"/>
        <v>3.6152695581679939E-4</v>
      </c>
      <c r="H237" s="372">
        <f t="shared" si="26"/>
        <v>-6.1012865673251255</v>
      </c>
      <c r="I237" s="372">
        <f>((F237/B237)-1)*100</f>
        <v>-77.328489033300613</v>
      </c>
      <c r="J237" s="91"/>
      <c r="K237" s="202"/>
    </row>
    <row r="238" spans="1:11" ht="14.5" x14ac:dyDescent="0.35">
      <c r="A238" s="449" t="s">
        <v>738</v>
      </c>
      <c r="B238" s="450">
        <v>8.4045140000000004E-2</v>
      </c>
      <c r="C238" s="451">
        <f t="shared" si="28"/>
        <v>7.0139284189007784E-4</v>
      </c>
      <c r="D238" s="450">
        <v>4.0762359999999997E-2</v>
      </c>
      <c r="E238" s="451">
        <f t="shared" si="29"/>
        <v>3.6062836943819525E-4</v>
      </c>
      <c r="F238" s="450">
        <v>4.1117629999999995E-2</v>
      </c>
      <c r="G238" s="373">
        <f t="shared" si="30"/>
        <v>3.2576826289806279E-4</v>
      </c>
      <c r="H238" s="373">
        <f t="shared" si="26"/>
        <v>0.87156386431010979</v>
      </c>
      <c r="I238" s="373" t="s">
        <v>305</v>
      </c>
      <c r="J238" s="91"/>
      <c r="K238" s="202"/>
    </row>
    <row r="239" spans="1:11" ht="14.5" x14ac:dyDescent="0.35">
      <c r="A239" s="445" t="s">
        <v>739</v>
      </c>
      <c r="B239" s="446">
        <v>0.37160482</v>
      </c>
      <c r="C239" s="447">
        <f t="shared" si="28"/>
        <v>3.1012020535613458E-3</v>
      </c>
      <c r="D239" s="446">
        <v>4.7110800000000003E-3</v>
      </c>
      <c r="E239" s="447">
        <f t="shared" si="29"/>
        <v>4.1679360534887899E-5</v>
      </c>
      <c r="F239" s="446">
        <v>3.6680690000000002E-2</v>
      </c>
      <c r="G239" s="372">
        <f t="shared" si="30"/>
        <v>2.9061511237885902E-4</v>
      </c>
      <c r="H239" s="372">
        <f t="shared" si="26"/>
        <v>678.60469361590128</v>
      </c>
      <c r="I239" s="372">
        <f>((F239/B239)-1)*100</f>
        <v>-90.129113502887279</v>
      </c>
      <c r="J239" s="91"/>
      <c r="K239" s="202"/>
    </row>
    <row r="240" spans="1:11" ht="14.5" x14ac:dyDescent="0.35">
      <c r="A240" s="449" t="s">
        <v>737</v>
      </c>
      <c r="B240" s="450">
        <v>0</v>
      </c>
      <c r="C240" s="451">
        <f t="shared" si="28"/>
        <v>0</v>
      </c>
      <c r="D240" s="450">
        <v>0</v>
      </c>
      <c r="E240" s="451">
        <f t="shared" si="29"/>
        <v>0</v>
      </c>
      <c r="F240" s="450">
        <v>2.8122459999999998E-2</v>
      </c>
      <c r="G240" s="373">
        <f t="shared" si="30"/>
        <v>2.2280965470578571E-4</v>
      </c>
      <c r="H240" s="373" t="s">
        <v>305</v>
      </c>
      <c r="I240" s="373" t="s">
        <v>305</v>
      </c>
      <c r="J240" s="91"/>
      <c r="K240" s="202"/>
    </row>
    <row r="241" spans="1:11" ht="14.5" x14ac:dyDescent="0.35">
      <c r="A241" s="445" t="s">
        <v>736</v>
      </c>
      <c r="B241" s="446">
        <v>1.90822E-3</v>
      </c>
      <c r="C241" s="447">
        <f t="shared" si="28"/>
        <v>1.5924916643026405E-5</v>
      </c>
      <c r="D241" s="446">
        <v>3.3645999999999996E-4</v>
      </c>
      <c r="E241" s="447">
        <f t="shared" si="29"/>
        <v>2.9766927425491356E-6</v>
      </c>
      <c r="F241" s="446">
        <v>2.2899029999999997E-2</v>
      </c>
      <c r="G241" s="372">
        <f t="shared" si="30"/>
        <v>1.8142527244762469E-4</v>
      </c>
      <c r="H241" s="372">
        <f t="shared" si="26"/>
        <v>6705.869939963145</v>
      </c>
      <c r="I241" s="372">
        <f>((F241/B241)-1)*100</f>
        <v>1100.0204378950014</v>
      </c>
      <c r="J241" s="91"/>
      <c r="K241" s="202"/>
    </row>
    <row r="242" spans="1:11" ht="14.5" x14ac:dyDescent="0.35">
      <c r="A242" s="449" t="s">
        <v>735</v>
      </c>
      <c r="B242" s="450">
        <v>7.4791499999999995E-3</v>
      </c>
      <c r="C242" s="451">
        <f t="shared" si="28"/>
        <v>6.2416723601414363E-5</v>
      </c>
      <c r="D242" s="450">
        <v>3.8445029999999998E-2</v>
      </c>
      <c r="E242" s="451">
        <f t="shared" si="29"/>
        <v>3.4012673657517623E-4</v>
      </c>
      <c r="F242" s="450">
        <v>2.2006400000000002E-2</v>
      </c>
      <c r="G242" s="373">
        <f t="shared" si="30"/>
        <v>1.7435311083445059E-4</v>
      </c>
      <c r="H242" s="373">
        <f t="shared" si="26"/>
        <v>-42.758790928242206</v>
      </c>
      <c r="I242" s="373">
        <f>((F242/B242)-1)*100</f>
        <v>194.23664453848369</v>
      </c>
      <c r="J242" s="91"/>
      <c r="K242" s="202"/>
    </row>
    <row r="243" spans="1:11" ht="14.5" x14ac:dyDescent="0.35">
      <c r="A243" s="445" t="s">
        <v>734</v>
      </c>
      <c r="B243" s="446">
        <v>4.1028439999999999E-2</v>
      </c>
      <c r="C243" s="447">
        <f t="shared" si="28"/>
        <v>3.423999785105545E-4</v>
      </c>
      <c r="D243" s="446">
        <v>3.9437930000000003E-2</v>
      </c>
      <c r="E243" s="447">
        <f t="shared" si="29"/>
        <v>3.4891101471842373E-4</v>
      </c>
      <c r="F243" s="446">
        <v>1.9794200000000001E-2</v>
      </c>
      <c r="G243" s="372">
        <f t="shared" si="30"/>
        <v>1.5682621176018257E-4</v>
      </c>
      <c r="H243" s="372" t="s">
        <v>305</v>
      </c>
      <c r="I243" s="372" t="s">
        <v>305</v>
      </c>
      <c r="J243" s="91"/>
      <c r="K243" s="202"/>
    </row>
    <row r="244" spans="1:11" ht="14.5" x14ac:dyDescent="0.35">
      <c r="A244" s="449" t="s">
        <v>728</v>
      </c>
      <c r="B244" s="450">
        <v>0.12357562</v>
      </c>
      <c r="C244" s="451">
        <f t="shared" si="28"/>
        <v>1.0312916999142168E-3</v>
      </c>
      <c r="D244" s="450">
        <v>1.111647E-2</v>
      </c>
      <c r="E244" s="451">
        <f t="shared" si="29"/>
        <v>9.8348438363446455E-5</v>
      </c>
      <c r="F244" s="450">
        <v>1.8035259999999997E-2</v>
      </c>
      <c r="G244" s="373">
        <f t="shared" si="30"/>
        <v>1.4289041759252456E-4</v>
      </c>
      <c r="H244" s="373" t="s">
        <v>305</v>
      </c>
      <c r="I244" s="373" t="s">
        <v>305</v>
      </c>
      <c r="J244" s="91"/>
      <c r="K244" s="202"/>
    </row>
    <row r="245" spans="1:11" ht="14.5" x14ac:dyDescent="0.35">
      <c r="A245" s="445" t="s">
        <v>733</v>
      </c>
      <c r="B245" s="446">
        <v>0.15490792</v>
      </c>
      <c r="C245" s="447">
        <f t="shared" si="28"/>
        <v>1.292773219725505E-3</v>
      </c>
      <c r="D245" s="446">
        <v>7.4788960000000002E-2</v>
      </c>
      <c r="E245" s="447">
        <f t="shared" si="29"/>
        <v>6.6166484709860791E-4</v>
      </c>
      <c r="F245" s="446">
        <v>1.7630049999999998E-2</v>
      </c>
      <c r="G245" s="372">
        <f t="shared" si="30"/>
        <v>1.3968000498340959E-4</v>
      </c>
      <c r="H245" s="372">
        <f>((F245/D245)-1)*100</f>
        <v>-76.42693520540999</v>
      </c>
      <c r="I245" s="372">
        <f>((F245/B245)-1)*100</f>
        <v>-88.61901315310412</v>
      </c>
      <c r="J245" s="91"/>
      <c r="K245" s="202"/>
    </row>
    <row r="246" spans="1:11" ht="14.5" x14ac:dyDescent="0.35">
      <c r="A246" s="449" t="s">
        <v>732</v>
      </c>
      <c r="B246" s="450">
        <v>0</v>
      </c>
      <c r="C246" s="451">
        <f t="shared" si="28"/>
        <v>0</v>
      </c>
      <c r="D246" s="450">
        <v>1.0005149999999999E-2</v>
      </c>
      <c r="E246" s="451">
        <f t="shared" si="29"/>
        <v>8.8516487526349292E-5</v>
      </c>
      <c r="F246" s="450">
        <v>1.537167E-2</v>
      </c>
      <c r="G246" s="373">
        <f t="shared" si="30"/>
        <v>1.2178722931604438E-4</v>
      </c>
      <c r="H246" s="373" t="s">
        <v>305</v>
      </c>
      <c r="I246" s="373" t="s">
        <v>305</v>
      </c>
      <c r="J246" s="91"/>
      <c r="K246" s="202"/>
    </row>
    <row r="247" spans="1:11" ht="14.5" x14ac:dyDescent="0.35">
      <c r="A247" s="445" t="s">
        <v>696</v>
      </c>
      <c r="B247" s="446">
        <v>0</v>
      </c>
      <c r="C247" s="447">
        <f t="shared" si="28"/>
        <v>0</v>
      </c>
      <c r="D247" s="446">
        <v>9.1449000000000003E-2</v>
      </c>
      <c r="E247" s="447">
        <f t="shared" si="29"/>
        <v>8.0905776203226516E-4</v>
      </c>
      <c r="F247" s="446">
        <v>1.25685E-2</v>
      </c>
      <c r="G247" s="372">
        <f t="shared" si="30"/>
        <v>9.9578171510233019E-5</v>
      </c>
      <c r="H247" s="372">
        <f>((F247/D247)-1)*100</f>
        <v>-86.256273988780634</v>
      </c>
      <c r="I247" s="372" t="s">
        <v>305</v>
      </c>
      <c r="J247" s="91"/>
      <c r="K247" s="202"/>
    </row>
    <row r="248" spans="1:11" ht="14.5" x14ac:dyDescent="0.35">
      <c r="A248" s="449" t="s">
        <v>731</v>
      </c>
      <c r="B248" s="450">
        <v>3.6739230000000005E-2</v>
      </c>
      <c r="C248" s="451">
        <f t="shared" si="28"/>
        <v>3.0660467623176311E-4</v>
      </c>
      <c r="D248" s="450">
        <v>0</v>
      </c>
      <c r="E248" s="451">
        <f t="shared" si="29"/>
        <v>0</v>
      </c>
      <c r="F248" s="450">
        <v>1.069611E-2</v>
      </c>
      <c r="G248" s="373">
        <f t="shared" si="30"/>
        <v>8.4743531532984739E-5</v>
      </c>
      <c r="H248" s="373" t="s">
        <v>305</v>
      </c>
      <c r="I248" s="373" t="s">
        <v>305</v>
      </c>
      <c r="J248" s="91"/>
      <c r="K248" s="202"/>
    </row>
    <row r="249" spans="1:11" ht="14.5" x14ac:dyDescent="0.35">
      <c r="A249" s="445" t="s">
        <v>729</v>
      </c>
      <c r="B249" s="446">
        <v>1.5434000000000002E-4</v>
      </c>
      <c r="C249" s="447">
        <f t="shared" si="28"/>
        <v>1.2880336830578736E-6</v>
      </c>
      <c r="D249" s="446">
        <v>8.6345699999999994E-3</v>
      </c>
      <c r="E249" s="447">
        <f t="shared" si="29"/>
        <v>7.6390839487702815E-5</v>
      </c>
      <c r="F249" s="446">
        <v>9.6627399999999995E-3</v>
      </c>
      <c r="G249" s="372">
        <f t="shared" si="30"/>
        <v>7.6556309900050842E-5</v>
      </c>
      <c r="H249" s="372">
        <f>((F249/D249)-1)*100</f>
        <v>11.90759933615686</v>
      </c>
      <c r="I249" s="372">
        <f>((F249/B249)-1)*100</f>
        <v>6160.6842037061024</v>
      </c>
      <c r="J249" s="91"/>
      <c r="K249" s="202"/>
    </row>
    <row r="250" spans="1:11" ht="14.5" x14ac:dyDescent="0.35">
      <c r="A250" s="449" t="s">
        <v>716</v>
      </c>
      <c r="B250" s="450">
        <v>2.9286399999999997E-3</v>
      </c>
      <c r="C250" s="451">
        <f t="shared" si="28"/>
        <v>2.4440760435082352E-5</v>
      </c>
      <c r="D250" s="450">
        <v>7.1650000000000007E-5</v>
      </c>
      <c r="E250" s="451">
        <f t="shared" si="29"/>
        <v>6.33894177624816E-7</v>
      </c>
      <c r="F250" s="450">
        <v>4.7100000000000001E-4</v>
      </c>
      <c r="G250" s="373">
        <f t="shared" si="30"/>
        <v>3.7316560274750174E-6</v>
      </c>
      <c r="H250" s="373" t="s">
        <v>305</v>
      </c>
      <c r="I250" s="373" t="s">
        <v>305</v>
      </c>
      <c r="J250" s="91"/>
      <c r="K250" s="202"/>
    </row>
    <row r="251" spans="1:11" ht="14.5" x14ac:dyDescent="0.35">
      <c r="A251" s="445" t="s">
        <v>727</v>
      </c>
      <c r="B251" s="446">
        <v>4.2917000000000004E-4</v>
      </c>
      <c r="C251" s="447">
        <f t="shared" si="28"/>
        <v>3.5816082399763356E-6</v>
      </c>
      <c r="D251" s="446">
        <v>9.7595119999999994E-2</v>
      </c>
      <c r="E251" s="447">
        <f t="shared" si="29"/>
        <v>8.6343305418834916E-4</v>
      </c>
      <c r="F251" s="446">
        <v>2.1316999999999999E-4</v>
      </c>
      <c r="G251" s="372">
        <f t="shared" si="30"/>
        <v>1.6889110729869416E-6</v>
      </c>
      <c r="H251" s="372" t="s">
        <v>305</v>
      </c>
      <c r="I251" s="372" t="s">
        <v>305</v>
      </c>
      <c r="J251" s="91"/>
      <c r="K251" s="202"/>
    </row>
    <row r="252" spans="1:11" ht="14.5" x14ac:dyDescent="0.35">
      <c r="A252" s="449" t="s">
        <v>726</v>
      </c>
      <c r="B252" s="450">
        <v>0</v>
      </c>
      <c r="C252" s="451">
        <f t="shared" si="28"/>
        <v>0</v>
      </c>
      <c r="D252" s="450">
        <v>9.8460000000000006E-2</v>
      </c>
      <c r="E252" s="451">
        <f t="shared" si="29"/>
        <v>8.7108472754974706E-4</v>
      </c>
      <c r="F252" s="450">
        <v>2.0892E-4</v>
      </c>
      <c r="G252" s="373">
        <f t="shared" si="30"/>
        <v>1.6552390175373262E-6</v>
      </c>
      <c r="H252" s="373">
        <f>((F252/D252)-1)*100</f>
        <v>-99.787812309567343</v>
      </c>
      <c r="I252" s="373" t="s">
        <v>305</v>
      </c>
      <c r="J252" s="91"/>
      <c r="K252" s="202"/>
    </row>
    <row r="253" spans="1:11" ht="14.5" x14ac:dyDescent="0.35">
      <c r="A253" s="445" t="s">
        <v>725</v>
      </c>
      <c r="B253" s="446">
        <v>0.11550032</v>
      </c>
      <c r="C253" s="447">
        <f t="shared" si="28"/>
        <v>9.638998481531876E-4</v>
      </c>
      <c r="D253" s="446">
        <v>0.29361219</v>
      </c>
      <c r="E253" s="447">
        <f t="shared" si="29"/>
        <v>2.5976142040568207E-3</v>
      </c>
      <c r="F253" s="446">
        <v>5.6579999999999997E-5</v>
      </c>
      <c r="G253" s="372">
        <f t="shared" si="30"/>
        <v>4.4827409349158484E-7</v>
      </c>
      <c r="H253" s="372" t="s">
        <v>305</v>
      </c>
      <c r="I253" s="372" t="s">
        <v>305</v>
      </c>
      <c r="J253" s="91"/>
      <c r="K253" s="202"/>
    </row>
    <row r="254" spans="1:11" ht="14.5" x14ac:dyDescent="0.35">
      <c r="A254" s="449" t="s">
        <v>975</v>
      </c>
      <c r="B254" s="450">
        <v>4.4136800000000006E-3</v>
      </c>
      <c r="C254" s="451">
        <f t="shared" si="28"/>
        <v>3.6834057964486692E-5</v>
      </c>
      <c r="D254" s="450">
        <v>0</v>
      </c>
      <c r="E254" s="451">
        <f t="shared" si="29"/>
        <v>0</v>
      </c>
      <c r="F254" s="450">
        <v>0</v>
      </c>
      <c r="G254" s="373">
        <f t="shared" si="30"/>
        <v>0</v>
      </c>
      <c r="H254" s="373" t="s">
        <v>305</v>
      </c>
      <c r="I254" s="373">
        <f>((F254/B254)-1)*100</f>
        <v>-100</v>
      </c>
      <c r="J254" s="91"/>
      <c r="K254" s="202"/>
    </row>
    <row r="255" spans="1:11" ht="14.5" x14ac:dyDescent="0.35">
      <c r="A255" s="445" t="s">
        <v>714</v>
      </c>
      <c r="B255" s="446">
        <v>3.8399999999999997E-2</v>
      </c>
      <c r="C255" s="447">
        <f t="shared" si="28"/>
        <v>3.2046451619426166E-4</v>
      </c>
      <c r="D255" s="446">
        <v>1.7849049999999998E-2</v>
      </c>
      <c r="E255" s="447">
        <f t="shared" si="29"/>
        <v>1.5791219638707914E-4</v>
      </c>
      <c r="F255" s="446">
        <v>0</v>
      </c>
      <c r="G255" s="372">
        <f t="shared" si="30"/>
        <v>0</v>
      </c>
      <c r="H255" s="372">
        <f>((F255/D255)-1)*100</f>
        <v>-100</v>
      </c>
      <c r="I255" s="372" t="s">
        <v>305</v>
      </c>
      <c r="J255" s="91"/>
      <c r="K255" s="202"/>
    </row>
    <row r="256" spans="1:11" ht="14.5" x14ac:dyDescent="0.35">
      <c r="A256" s="449" t="s">
        <v>976</v>
      </c>
      <c r="B256" s="450">
        <v>0</v>
      </c>
      <c r="C256" s="451">
        <f t="shared" si="28"/>
        <v>0</v>
      </c>
      <c r="D256" s="450">
        <v>0</v>
      </c>
      <c r="E256" s="451">
        <f t="shared" si="29"/>
        <v>0</v>
      </c>
      <c r="F256" s="450">
        <v>0</v>
      </c>
      <c r="G256" s="373">
        <f t="shared" si="30"/>
        <v>0</v>
      </c>
      <c r="H256" s="373" t="s">
        <v>305</v>
      </c>
      <c r="I256" s="373" t="s">
        <v>305</v>
      </c>
      <c r="J256" s="91"/>
      <c r="K256" s="202"/>
    </row>
    <row r="257" spans="1:11" ht="14.5" x14ac:dyDescent="0.35">
      <c r="A257" s="445" t="s">
        <v>977</v>
      </c>
      <c r="B257" s="446">
        <v>6.4548000000000003E-4</v>
      </c>
      <c r="C257" s="447">
        <f t="shared" si="28"/>
        <v>5.3868082269029174E-6</v>
      </c>
      <c r="D257" s="446">
        <v>5.6419399999999998E-3</v>
      </c>
      <c r="E257" s="447">
        <f t="shared" si="29"/>
        <v>4.9914765059435505E-5</v>
      </c>
      <c r="F257" s="446">
        <v>0</v>
      </c>
      <c r="G257" s="372">
        <f t="shared" si="30"/>
        <v>0</v>
      </c>
      <c r="H257" s="372" t="s">
        <v>305</v>
      </c>
      <c r="I257" s="372" t="s">
        <v>305</v>
      </c>
      <c r="J257" s="91"/>
      <c r="K257" s="202"/>
    </row>
    <row r="258" spans="1:11" ht="14.5" x14ac:dyDescent="0.35">
      <c r="A258" s="449" t="s">
        <v>722</v>
      </c>
      <c r="B258" s="450">
        <v>0.183478</v>
      </c>
      <c r="C258" s="451">
        <f t="shared" si="28"/>
        <v>1.531202825580488E-3</v>
      </c>
      <c r="D258" s="450">
        <v>0</v>
      </c>
      <c r="E258" s="451">
        <f t="shared" si="29"/>
        <v>0</v>
      </c>
      <c r="F258" s="450">
        <v>0</v>
      </c>
      <c r="G258" s="373">
        <f t="shared" si="30"/>
        <v>0</v>
      </c>
      <c r="H258" s="373" t="s">
        <v>305</v>
      </c>
      <c r="I258" s="373" t="s">
        <v>305</v>
      </c>
      <c r="J258" s="91"/>
      <c r="K258" s="202"/>
    </row>
    <row r="259" spans="1:11" ht="14.5" x14ac:dyDescent="0.35">
      <c r="A259" s="445" t="s">
        <v>694</v>
      </c>
      <c r="B259" s="446">
        <v>0</v>
      </c>
      <c r="C259" s="447">
        <f t="shared" si="28"/>
        <v>0</v>
      </c>
      <c r="D259" s="446">
        <v>0</v>
      </c>
      <c r="E259" s="447">
        <f t="shared" si="29"/>
        <v>0</v>
      </c>
      <c r="F259" s="446">
        <v>0</v>
      </c>
      <c r="G259" s="372">
        <f t="shared" si="30"/>
        <v>0</v>
      </c>
      <c r="H259" s="372" t="s">
        <v>305</v>
      </c>
      <c r="I259" s="372" t="s">
        <v>305</v>
      </c>
      <c r="J259" s="91"/>
      <c r="K259" s="202"/>
    </row>
    <row r="260" spans="1:11" ht="14.5" x14ac:dyDescent="0.35">
      <c r="A260" s="449" t="s">
        <v>978</v>
      </c>
      <c r="B260" s="450">
        <v>0</v>
      </c>
      <c r="C260" s="451">
        <f t="shared" ref="C260:C266" si="32">(B260/$B$267)*100</f>
        <v>0</v>
      </c>
      <c r="D260" s="450">
        <v>2.4199999999999998E-3</v>
      </c>
      <c r="E260" s="451">
        <f t="shared" ref="E260:E266" si="33">(D260/$D$267)*100</f>
        <v>2.1409963849993784E-5</v>
      </c>
      <c r="F260" s="450">
        <v>0</v>
      </c>
      <c r="G260" s="373">
        <f t="shared" ref="G260:G266" si="34">(F260/$F$267)*100</f>
        <v>0</v>
      </c>
      <c r="H260" s="373">
        <f>((F260/D260)-1)*100</f>
        <v>-100</v>
      </c>
      <c r="I260" s="373" t="s">
        <v>305</v>
      </c>
      <c r="J260" s="91"/>
      <c r="K260" s="202"/>
    </row>
    <row r="261" spans="1:11" ht="14.5" x14ac:dyDescent="0.35">
      <c r="A261" s="445" t="s">
        <v>979</v>
      </c>
      <c r="B261" s="446">
        <v>0</v>
      </c>
      <c r="C261" s="447">
        <f t="shared" si="32"/>
        <v>0</v>
      </c>
      <c r="D261" s="446">
        <v>0</v>
      </c>
      <c r="E261" s="447">
        <f t="shared" si="33"/>
        <v>0</v>
      </c>
      <c r="F261" s="446">
        <v>0</v>
      </c>
      <c r="G261" s="372">
        <f t="shared" si="34"/>
        <v>0</v>
      </c>
      <c r="H261" s="372" t="s">
        <v>305</v>
      </c>
      <c r="I261" s="372" t="s">
        <v>305</v>
      </c>
      <c r="J261" s="91"/>
      <c r="K261" s="202"/>
    </row>
    <row r="262" spans="1:11" ht="14.5" x14ac:dyDescent="0.35">
      <c r="A262" s="449" t="s">
        <v>980</v>
      </c>
      <c r="B262" s="450">
        <v>0</v>
      </c>
      <c r="C262" s="451">
        <f t="shared" si="32"/>
        <v>0</v>
      </c>
      <c r="D262" s="450">
        <v>0</v>
      </c>
      <c r="E262" s="451">
        <f t="shared" si="33"/>
        <v>0</v>
      </c>
      <c r="F262" s="450">
        <v>0</v>
      </c>
      <c r="G262" s="373">
        <f t="shared" si="34"/>
        <v>0</v>
      </c>
      <c r="H262" s="373" t="s">
        <v>305</v>
      </c>
      <c r="I262" s="373" t="s">
        <v>305</v>
      </c>
      <c r="J262" s="91"/>
      <c r="K262" s="202"/>
    </row>
    <row r="263" spans="1:11" ht="14.5" x14ac:dyDescent="0.35">
      <c r="A263" s="445" t="s">
        <v>981</v>
      </c>
      <c r="B263" s="446">
        <v>1.8291E-3</v>
      </c>
      <c r="C263" s="447">
        <f t="shared" si="32"/>
        <v>1.5264626212784479E-5</v>
      </c>
      <c r="D263" s="446">
        <v>5.7120000000000001E-4</v>
      </c>
      <c r="E263" s="447">
        <f t="shared" si="33"/>
        <v>5.0534592359985329E-6</v>
      </c>
      <c r="F263" s="446">
        <v>0</v>
      </c>
      <c r="G263" s="372">
        <f t="shared" si="34"/>
        <v>0</v>
      </c>
      <c r="H263" s="372" t="s">
        <v>305</v>
      </c>
      <c r="I263" s="372" t="s">
        <v>305</v>
      </c>
      <c r="J263" s="91"/>
      <c r="K263" s="202"/>
    </row>
    <row r="264" spans="1:11" ht="14.5" x14ac:dyDescent="0.35">
      <c r="A264" s="449" t="s">
        <v>982</v>
      </c>
      <c r="B264" s="450">
        <v>3.059827E-2</v>
      </c>
      <c r="C264" s="451">
        <f t="shared" si="32"/>
        <v>2.5535572374821329E-4</v>
      </c>
      <c r="D264" s="450">
        <v>0</v>
      </c>
      <c r="E264" s="451">
        <f t="shared" si="33"/>
        <v>0</v>
      </c>
      <c r="F264" s="450">
        <v>0</v>
      </c>
      <c r="G264" s="373">
        <f t="shared" si="34"/>
        <v>0</v>
      </c>
      <c r="H264" s="373" t="s">
        <v>305</v>
      </c>
      <c r="I264" s="373" t="s">
        <v>305</v>
      </c>
      <c r="J264" s="91"/>
      <c r="K264" s="202"/>
    </row>
    <row r="265" spans="1:11" ht="14.5" x14ac:dyDescent="0.35">
      <c r="A265" s="445" t="s">
        <v>983</v>
      </c>
      <c r="B265" s="446">
        <v>0</v>
      </c>
      <c r="C265" s="447">
        <f t="shared" si="32"/>
        <v>0</v>
      </c>
      <c r="D265" s="446">
        <v>0</v>
      </c>
      <c r="E265" s="447">
        <f t="shared" si="33"/>
        <v>0</v>
      </c>
      <c r="F265" s="446">
        <v>0</v>
      </c>
      <c r="G265" s="372">
        <f t="shared" si="34"/>
        <v>0</v>
      </c>
      <c r="H265" s="372" t="s">
        <v>305</v>
      </c>
      <c r="I265" s="372" t="s">
        <v>305</v>
      </c>
      <c r="J265" s="91"/>
      <c r="K265" s="202"/>
    </row>
    <row r="266" spans="1:11" ht="14.5" x14ac:dyDescent="0.35">
      <c r="A266" s="449" t="s">
        <v>984</v>
      </c>
      <c r="B266" s="450">
        <v>0</v>
      </c>
      <c r="C266" s="451">
        <f t="shared" si="32"/>
        <v>0</v>
      </c>
      <c r="D266" s="450">
        <v>0</v>
      </c>
      <c r="E266" s="451">
        <f t="shared" si="33"/>
        <v>0</v>
      </c>
      <c r="F266" s="450">
        <v>0</v>
      </c>
      <c r="G266" s="373">
        <f t="shared" si="34"/>
        <v>0</v>
      </c>
      <c r="H266" s="373" t="s">
        <v>305</v>
      </c>
      <c r="I266" s="373" t="s">
        <v>305</v>
      </c>
      <c r="J266" s="91"/>
      <c r="K266" s="202"/>
    </row>
    <row r="267" spans="1:11" s="3" customFormat="1" ht="12.5" customHeight="1" x14ac:dyDescent="0.3">
      <c r="A267" s="267"/>
      <c r="B267" s="267">
        <f>SUBTOTAL(109,B4:B266)</f>
        <v>11982.605892230013</v>
      </c>
      <c r="C267" s="267">
        <f t="shared" ref="C267:G267" si="35">SUBTOTAL(109,C4:C266)</f>
        <v>99.999999999999844</v>
      </c>
      <c r="D267" s="267">
        <f t="shared" si="35"/>
        <v>11303.148463749987</v>
      </c>
      <c r="E267" s="267">
        <f t="shared" si="35"/>
        <v>99.999999999999986</v>
      </c>
      <c r="F267" s="267">
        <f>SUBTOTAL(109,F4:F266)</f>
        <v>12621.742104100007</v>
      </c>
      <c r="G267" s="267">
        <f t="shared" si="35"/>
        <v>100.00000000000003</v>
      </c>
      <c r="H267" s="452">
        <f>((F267/D267)-1)*100</f>
        <v>11.665719906084981</v>
      </c>
      <c r="I267" s="452">
        <f>((F267/'Tab16 Imports by Product'!$B267)-1)*100</f>
        <v>5.33386658643622</v>
      </c>
      <c r="J267" s="91"/>
      <c r="K267" s="202"/>
    </row>
  </sheetData>
  <sortState xmlns:xlrd2="http://schemas.microsoft.com/office/spreadsheetml/2017/richdata2" ref="A4:I266">
    <sortCondition ref="A4:A266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D051A127-320B-4C3D-BE62-FA88CCA50724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H38"/>
  <sheetViews>
    <sheetView zoomScaleNormal="100" workbookViewId="0">
      <selection activeCell="A22" sqref="A22"/>
    </sheetView>
  </sheetViews>
  <sheetFormatPr defaultColWidth="9.1796875" defaultRowHeight="12.5" x14ac:dyDescent="0.25"/>
  <cols>
    <col min="1" max="1" width="30.54296875" style="64" bestFit="1" customWidth="1"/>
    <col min="2" max="2" width="28.1796875" style="64" customWidth="1"/>
    <col min="3" max="3" width="27" style="64" customWidth="1"/>
    <col min="4" max="5" width="29.54296875" style="64" bestFit="1" customWidth="1"/>
    <col min="6" max="6" width="30.54296875" style="64" bestFit="1" customWidth="1"/>
    <col min="7" max="16384" width="9.1796875" style="1"/>
  </cols>
  <sheetData>
    <row r="1" spans="1:8" ht="13" x14ac:dyDescent="0.3">
      <c r="A1" s="607" t="s">
        <v>521</v>
      </c>
      <c r="B1" s="607"/>
      <c r="C1" s="81"/>
      <c r="H1" s="9" t="s">
        <v>304</v>
      </c>
    </row>
    <row r="2" spans="1:8" s="295" customFormat="1" ht="14.5" x14ac:dyDescent="0.35">
      <c r="A2" s="459" t="s">
        <v>985</v>
      </c>
      <c r="B2" s="460" t="s">
        <v>694</v>
      </c>
      <c r="C2" s="460" t="s">
        <v>695</v>
      </c>
      <c r="D2" s="460" t="s">
        <v>696</v>
      </c>
      <c r="E2" s="460" t="s">
        <v>697</v>
      </c>
      <c r="F2" s="461" t="s">
        <v>974</v>
      </c>
    </row>
    <row r="3" spans="1:8" ht="14.5" x14ac:dyDescent="0.35">
      <c r="A3" s="455" t="s">
        <v>344</v>
      </c>
      <c r="B3" s="456">
        <v>0</v>
      </c>
      <c r="C3" s="456">
        <v>0</v>
      </c>
      <c r="D3" s="456">
        <v>0</v>
      </c>
      <c r="E3" s="456">
        <v>0</v>
      </c>
      <c r="F3" s="457">
        <v>4.4499999999999997E-4</v>
      </c>
    </row>
    <row r="4" spans="1:8" ht="14.5" x14ac:dyDescent="0.35">
      <c r="A4" s="455" t="s">
        <v>356</v>
      </c>
      <c r="B4" s="456">
        <v>0</v>
      </c>
      <c r="C4" s="456">
        <v>0</v>
      </c>
      <c r="D4" s="456">
        <v>0</v>
      </c>
      <c r="E4" s="456">
        <v>18.13523631</v>
      </c>
      <c r="F4" s="457">
        <v>0</v>
      </c>
    </row>
    <row r="5" spans="1:8" ht="14.5" x14ac:dyDescent="0.35">
      <c r="A5" s="455" t="s">
        <v>374</v>
      </c>
      <c r="B5" s="456">
        <v>0</v>
      </c>
      <c r="C5" s="456">
        <v>0.50756568999999996</v>
      </c>
      <c r="D5" s="456">
        <v>0</v>
      </c>
      <c r="E5" s="456">
        <v>0</v>
      </c>
      <c r="F5" s="457">
        <v>0</v>
      </c>
    </row>
    <row r="6" spans="1:8" ht="14.5" x14ac:dyDescent="0.35">
      <c r="A6" s="455" t="s">
        <v>340</v>
      </c>
      <c r="B6" s="456">
        <v>0</v>
      </c>
      <c r="C6" s="456">
        <v>145.60943387</v>
      </c>
      <c r="D6" s="456">
        <v>0</v>
      </c>
      <c r="E6" s="456">
        <v>3.3979918599999999</v>
      </c>
      <c r="F6" s="457">
        <v>0</v>
      </c>
    </row>
    <row r="7" spans="1:8" ht="14.5" x14ac:dyDescent="0.35">
      <c r="A7" s="455" t="s">
        <v>331</v>
      </c>
      <c r="B7" s="456">
        <v>0</v>
      </c>
      <c r="C7" s="456">
        <v>1012.1278201699999</v>
      </c>
      <c r="D7" s="456">
        <v>0</v>
      </c>
      <c r="E7" s="456">
        <v>0.4392799</v>
      </c>
      <c r="F7" s="457">
        <v>0</v>
      </c>
    </row>
    <row r="8" spans="1:8" ht="14.5" x14ac:dyDescent="0.35">
      <c r="A8" s="455" t="s">
        <v>362</v>
      </c>
      <c r="B8" s="456">
        <v>0</v>
      </c>
      <c r="C8" s="456">
        <v>0.14185</v>
      </c>
      <c r="D8" s="456">
        <v>0</v>
      </c>
      <c r="E8" s="456">
        <v>2.8744707099999998</v>
      </c>
      <c r="F8" s="457">
        <v>0</v>
      </c>
    </row>
    <row r="9" spans="1:8" ht="14.5" x14ac:dyDescent="0.35">
      <c r="A9" s="455" t="s">
        <v>332</v>
      </c>
      <c r="B9" s="456">
        <v>1619.9143693399999</v>
      </c>
      <c r="C9" s="456">
        <v>6.8820723200000007</v>
      </c>
      <c r="D9" s="456">
        <v>0</v>
      </c>
      <c r="E9" s="456">
        <v>0</v>
      </c>
      <c r="F9" s="457">
        <v>0</v>
      </c>
    </row>
    <row r="10" spans="1:8" ht="14.5" x14ac:dyDescent="0.35">
      <c r="A10" s="455" t="s">
        <v>294</v>
      </c>
      <c r="B10" s="456">
        <v>0</v>
      </c>
      <c r="C10" s="456">
        <v>0</v>
      </c>
      <c r="D10" s="456">
        <v>0</v>
      </c>
      <c r="E10" s="456">
        <v>58.633937100000004</v>
      </c>
      <c r="F10" s="457">
        <v>0</v>
      </c>
    </row>
    <row r="11" spans="1:8" ht="14.5" x14ac:dyDescent="0.35">
      <c r="A11" s="455" t="s">
        <v>298</v>
      </c>
      <c r="B11" s="456">
        <v>0</v>
      </c>
      <c r="C11" s="456">
        <v>0</v>
      </c>
      <c r="D11" s="456">
        <v>0</v>
      </c>
      <c r="E11" s="456">
        <v>2.3442758599999998</v>
      </c>
      <c r="F11" s="457">
        <v>0</v>
      </c>
    </row>
    <row r="12" spans="1:8" ht="14.5" x14ac:dyDescent="0.35">
      <c r="A12" s="455" t="s">
        <v>335</v>
      </c>
      <c r="B12" s="456">
        <v>0</v>
      </c>
      <c r="C12" s="456">
        <v>0</v>
      </c>
      <c r="D12" s="456">
        <v>0</v>
      </c>
      <c r="E12" s="456">
        <v>63.515837470000001</v>
      </c>
      <c r="F12" s="457">
        <v>0</v>
      </c>
    </row>
    <row r="13" spans="1:8" ht="14.5" x14ac:dyDescent="0.35">
      <c r="A13" s="455" t="s">
        <v>380</v>
      </c>
      <c r="B13" s="456">
        <v>0</v>
      </c>
      <c r="C13" s="456">
        <v>0</v>
      </c>
      <c r="D13" s="456">
        <v>0</v>
      </c>
      <c r="E13" s="456">
        <v>6.5242671100000003</v>
      </c>
      <c r="F13" s="457">
        <v>0</v>
      </c>
    </row>
    <row r="14" spans="1:8" ht="14.5" x14ac:dyDescent="0.35">
      <c r="A14" s="455" t="s">
        <v>347</v>
      </c>
      <c r="B14" s="456">
        <v>881.38037984000005</v>
      </c>
      <c r="C14" s="456">
        <v>0</v>
      </c>
      <c r="D14" s="456">
        <v>0</v>
      </c>
      <c r="E14" s="456">
        <v>89.297245410000002</v>
      </c>
      <c r="F14" s="457">
        <v>0</v>
      </c>
    </row>
    <row r="15" spans="1:8" ht="14.5" x14ac:dyDescent="0.35">
      <c r="A15" s="455" t="s">
        <v>348</v>
      </c>
      <c r="B15" s="456">
        <v>0</v>
      </c>
      <c r="C15" s="456">
        <v>2.4846E-2</v>
      </c>
      <c r="D15" s="456">
        <v>0</v>
      </c>
      <c r="E15" s="456">
        <v>19.201816350000001</v>
      </c>
      <c r="F15" s="457">
        <v>0</v>
      </c>
    </row>
    <row r="16" spans="1:8" ht="14.5" x14ac:dyDescent="0.35">
      <c r="A16" s="455" t="s">
        <v>292</v>
      </c>
      <c r="B16" s="456">
        <v>0</v>
      </c>
      <c r="C16" s="456">
        <v>0</v>
      </c>
      <c r="D16" s="456">
        <v>0</v>
      </c>
      <c r="E16" s="456">
        <v>0</v>
      </c>
      <c r="F16" s="457">
        <v>0.11969645</v>
      </c>
    </row>
    <row r="17" spans="1:6" ht="14.5" x14ac:dyDescent="0.35">
      <c r="A17" s="455" t="s">
        <v>338</v>
      </c>
      <c r="B17" s="456">
        <v>0</v>
      </c>
      <c r="C17" s="456">
        <v>11.071368189999999</v>
      </c>
      <c r="D17" s="456">
        <v>0</v>
      </c>
      <c r="E17" s="456">
        <v>0</v>
      </c>
      <c r="F17" s="457">
        <v>0</v>
      </c>
    </row>
    <row r="18" spans="1:6" ht="14.5" x14ac:dyDescent="0.35">
      <c r="A18" s="455" t="s">
        <v>365</v>
      </c>
      <c r="B18" s="456">
        <v>0</v>
      </c>
      <c r="C18" s="456">
        <v>1.5438668799999999</v>
      </c>
      <c r="D18" s="456">
        <v>0</v>
      </c>
      <c r="E18" s="456">
        <v>0</v>
      </c>
      <c r="F18" s="457">
        <v>998.22592467999993</v>
      </c>
    </row>
    <row r="19" spans="1:6" ht="14.5" x14ac:dyDescent="0.35">
      <c r="A19" s="455" t="s">
        <v>341</v>
      </c>
      <c r="B19" s="456">
        <v>0</v>
      </c>
      <c r="C19" s="456">
        <v>105.96065501000001</v>
      </c>
      <c r="D19" s="456">
        <v>0</v>
      </c>
      <c r="E19" s="456">
        <v>0</v>
      </c>
      <c r="F19" s="457">
        <v>0</v>
      </c>
    </row>
    <row r="20" spans="1:6" ht="14.5" x14ac:dyDescent="0.35">
      <c r="A20" s="455" t="s">
        <v>346</v>
      </c>
      <c r="B20" s="456">
        <v>0</v>
      </c>
      <c r="C20" s="456">
        <v>0.02</v>
      </c>
      <c r="D20" s="456">
        <v>0</v>
      </c>
      <c r="E20" s="456">
        <v>119.20362562999999</v>
      </c>
      <c r="F20" s="457">
        <v>0</v>
      </c>
    </row>
    <row r="21" spans="1:6" ht="14.5" x14ac:dyDescent="0.35">
      <c r="A21" s="455" t="s">
        <v>949</v>
      </c>
      <c r="B21" s="456">
        <v>0</v>
      </c>
      <c r="C21" s="456">
        <v>0</v>
      </c>
      <c r="D21" s="456">
        <v>0</v>
      </c>
      <c r="E21" s="456">
        <v>2.25945368</v>
      </c>
      <c r="F21" s="457">
        <v>0</v>
      </c>
    </row>
    <row r="22" spans="1:6" ht="14.5" x14ac:dyDescent="0.35">
      <c r="A22" s="455" t="s">
        <v>375</v>
      </c>
      <c r="B22" s="456">
        <v>0</v>
      </c>
      <c r="C22" s="456">
        <v>0</v>
      </c>
      <c r="D22" s="456">
        <v>0</v>
      </c>
      <c r="E22" s="456">
        <v>1.6950093899999998</v>
      </c>
      <c r="F22" s="457">
        <v>0</v>
      </c>
    </row>
    <row r="23" spans="1:6" ht="14.5" x14ac:dyDescent="0.35">
      <c r="A23" s="455" t="s">
        <v>349</v>
      </c>
      <c r="B23" s="456">
        <v>0</v>
      </c>
      <c r="C23" s="456">
        <v>0</v>
      </c>
      <c r="D23" s="456">
        <v>0</v>
      </c>
      <c r="E23" s="456">
        <v>101.91936093000001</v>
      </c>
      <c r="F23" s="457">
        <v>0</v>
      </c>
    </row>
    <row r="24" spans="1:6" ht="14.5" x14ac:dyDescent="0.35">
      <c r="A24" s="455" t="s">
        <v>334</v>
      </c>
      <c r="B24" s="456">
        <v>0</v>
      </c>
      <c r="C24" s="456">
        <v>0</v>
      </c>
      <c r="D24" s="456">
        <v>0</v>
      </c>
      <c r="E24" s="456">
        <v>26.737738660000002</v>
      </c>
      <c r="F24" s="457">
        <v>0.2462326</v>
      </c>
    </row>
    <row r="25" spans="1:6" ht="14.5" x14ac:dyDescent="0.35">
      <c r="A25" s="455" t="s">
        <v>395</v>
      </c>
      <c r="B25" s="456">
        <v>0</v>
      </c>
      <c r="C25" s="456">
        <v>2.70479E-2</v>
      </c>
      <c r="D25" s="456">
        <v>0</v>
      </c>
      <c r="E25" s="456">
        <v>0</v>
      </c>
      <c r="F25" s="457">
        <v>0</v>
      </c>
    </row>
    <row r="26" spans="1:6" ht="14.5" x14ac:dyDescent="0.35">
      <c r="A26" s="455" t="s">
        <v>353</v>
      </c>
      <c r="B26" s="456">
        <v>0</v>
      </c>
      <c r="C26" s="456">
        <v>5.042E-2</v>
      </c>
      <c r="D26" s="456">
        <v>0</v>
      </c>
      <c r="E26" s="456">
        <v>0</v>
      </c>
      <c r="F26" s="457">
        <v>0</v>
      </c>
    </row>
    <row r="27" spans="1:6" ht="14.5" x14ac:dyDescent="0.35">
      <c r="A27" s="455" t="s">
        <v>350</v>
      </c>
      <c r="B27" s="456">
        <v>0</v>
      </c>
      <c r="C27" s="456">
        <v>0</v>
      </c>
      <c r="D27" s="456">
        <v>0</v>
      </c>
      <c r="E27" s="456">
        <v>30.287564190000001</v>
      </c>
      <c r="F27" s="457">
        <v>0</v>
      </c>
    </row>
    <row r="28" spans="1:6" ht="14.5" x14ac:dyDescent="0.35">
      <c r="A28" s="455" t="s">
        <v>355</v>
      </c>
      <c r="B28" s="456">
        <v>0</v>
      </c>
      <c r="C28" s="456">
        <v>0</v>
      </c>
      <c r="D28" s="456">
        <v>0</v>
      </c>
      <c r="E28" s="456">
        <v>6.1454022000000004</v>
      </c>
      <c r="F28" s="457">
        <v>0</v>
      </c>
    </row>
    <row r="29" spans="1:6" ht="14.5" x14ac:dyDescent="0.35">
      <c r="A29" s="455" t="s">
        <v>291</v>
      </c>
      <c r="B29" s="456">
        <v>5.2870819999999999E-2</v>
      </c>
      <c r="C29" s="456">
        <v>29.172449199999999</v>
      </c>
      <c r="D29" s="456">
        <v>1500.7072309300002</v>
      </c>
      <c r="E29" s="456">
        <v>95.787769890000007</v>
      </c>
      <c r="F29" s="457">
        <v>36.870873000000003</v>
      </c>
    </row>
    <row r="30" spans="1:6" ht="14.5" x14ac:dyDescent="0.35">
      <c r="A30" s="455" t="s">
        <v>337</v>
      </c>
      <c r="B30" s="456">
        <v>0</v>
      </c>
      <c r="C30" s="456">
        <v>0</v>
      </c>
      <c r="D30" s="456">
        <v>0</v>
      </c>
      <c r="E30" s="456">
        <v>516.79631470999993</v>
      </c>
      <c r="F30" s="457">
        <v>0</v>
      </c>
    </row>
    <row r="31" spans="1:6" ht="14.5" x14ac:dyDescent="0.35">
      <c r="A31" s="455" t="s">
        <v>352</v>
      </c>
      <c r="B31" s="456">
        <v>0</v>
      </c>
      <c r="C31" s="456">
        <v>2.7E-2</v>
      </c>
      <c r="D31" s="456">
        <v>0</v>
      </c>
      <c r="E31" s="456">
        <v>0</v>
      </c>
      <c r="F31" s="457">
        <v>0</v>
      </c>
    </row>
    <row r="32" spans="1:6" ht="14.5" x14ac:dyDescent="0.35">
      <c r="A32" s="455" t="s">
        <v>363</v>
      </c>
      <c r="B32" s="456">
        <v>0</v>
      </c>
      <c r="C32" s="456">
        <v>0</v>
      </c>
      <c r="D32" s="456">
        <v>0</v>
      </c>
      <c r="E32" s="456">
        <v>1E-4</v>
      </c>
      <c r="F32" s="457">
        <v>0</v>
      </c>
    </row>
    <row r="33" spans="1:6" ht="14.5" x14ac:dyDescent="0.35">
      <c r="A33" s="455" t="s">
        <v>421</v>
      </c>
      <c r="B33" s="456">
        <v>0</v>
      </c>
      <c r="C33" s="456">
        <v>4.1482847600000001</v>
      </c>
      <c r="D33" s="456">
        <v>0</v>
      </c>
      <c r="E33" s="456">
        <v>0</v>
      </c>
      <c r="F33" s="457">
        <v>0</v>
      </c>
    </row>
    <row r="34" spans="1:6" ht="14.5" x14ac:dyDescent="0.35">
      <c r="A34" s="455" t="s">
        <v>339</v>
      </c>
      <c r="B34" s="456">
        <v>0</v>
      </c>
      <c r="C34" s="456">
        <v>285.86880735</v>
      </c>
      <c r="D34" s="456">
        <v>0</v>
      </c>
      <c r="E34" s="456">
        <v>0</v>
      </c>
      <c r="F34" s="457">
        <v>0</v>
      </c>
    </row>
    <row r="35" spans="1:6" ht="14.5" x14ac:dyDescent="0.35">
      <c r="A35" s="455" t="s">
        <v>345</v>
      </c>
      <c r="B35" s="456">
        <v>0</v>
      </c>
      <c r="C35" s="456">
        <v>0</v>
      </c>
      <c r="D35" s="456">
        <v>0</v>
      </c>
      <c r="E35" s="456">
        <v>6.6350814600000003</v>
      </c>
      <c r="F35" s="457">
        <v>0</v>
      </c>
    </row>
    <row r="36" spans="1:6" ht="14.5" x14ac:dyDescent="0.35">
      <c r="A36" s="455" t="s">
        <v>342</v>
      </c>
      <c r="B36" s="456">
        <v>763.09863005999989</v>
      </c>
      <c r="C36" s="456">
        <v>156.626946</v>
      </c>
      <c r="D36" s="456">
        <v>0</v>
      </c>
      <c r="E36" s="456">
        <v>2.8231322799999998</v>
      </c>
      <c r="F36" s="457">
        <v>0</v>
      </c>
    </row>
    <row r="37" spans="1:6" ht="14.5" x14ac:dyDescent="0.35">
      <c r="A37" s="377" t="s">
        <v>333</v>
      </c>
      <c r="B37" s="456">
        <v>0</v>
      </c>
      <c r="C37" s="456">
        <v>0</v>
      </c>
      <c r="D37" s="456">
        <v>0</v>
      </c>
      <c r="E37" s="456">
        <v>289.10977080000004</v>
      </c>
      <c r="F37" s="456">
        <v>0</v>
      </c>
    </row>
    <row r="38" spans="1:6" ht="14.5" x14ac:dyDescent="0.35">
      <c r="A38" s="379" t="s">
        <v>343</v>
      </c>
      <c r="B38" s="458">
        <v>0</v>
      </c>
      <c r="C38" s="458">
        <v>0</v>
      </c>
      <c r="D38" s="458">
        <v>0</v>
      </c>
      <c r="E38" s="458">
        <v>26.910133940000001</v>
      </c>
      <c r="F38" s="458">
        <v>0</v>
      </c>
    </row>
  </sheetData>
  <sortState xmlns:xlrd2="http://schemas.microsoft.com/office/spreadsheetml/2017/richdata2" ref="A2:F29">
    <sortCondition descending="1" ref="E2:E29"/>
  </sortState>
  <mergeCells count="1">
    <mergeCell ref="A1:B1"/>
  </mergeCells>
  <hyperlinks>
    <hyperlink ref="H1" location="'Table of Content'!A1" display="Table of Content" xr:uid="{8B853E6D-F46A-4A6F-BB56-6D5FC6E5161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I297"/>
  <sheetViews>
    <sheetView zoomScaleNormal="100" workbookViewId="0">
      <selection sqref="A1:C1"/>
    </sheetView>
  </sheetViews>
  <sheetFormatPr defaultColWidth="8.81640625" defaultRowHeight="12.5" x14ac:dyDescent="0.25"/>
  <cols>
    <col min="1" max="1" width="29.54296875" style="282" bestFit="1" customWidth="1"/>
    <col min="2" max="2" width="29.81640625" style="282" customWidth="1"/>
    <col min="3" max="3" width="29" style="282" customWidth="1"/>
    <col min="4" max="4" width="30.26953125" style="282" customWidth="1"/>
    <col min="5" max="5" width="21.54296875" style="282" customWidth="1"/>
    <col min="6" max="6" width="31.26953125" style="282" bestFit="1" customWidth="1"/>
    <col min="7" max="16384" width="8.81640625" style="282"/>
  </cols>
  <sheetData>
    <row r="1" spans="1:9" ht="13" x14ac:dyDescent="0.3">
      <c r="A1" s="609" t="s">
        <v>516</v>
      </c>
      <c r="B1" s="609"/>
      <c r="C1" s="609"/>
      <c r="H1" s="608" t="s">
        <v>304</v>
      </c>
      <c r="I1" s="608"/>
    </row>
    <row r="2" spans="1:9" s="283" customFormat="1" ht="14.5" x14ac:dyDescent="0.35">
      <c r="A2" s="538" t="s">
        <v>287</v>
      </c>
      <c r="B2" s="538" t="s">
        <v>71</v>
      </c>
      <c r="C2" s="538" t="s">
        <v>571</v>
      </c>
      <c r="D2" s="538" t="s">
        <v>1010</v>
      </c>
      <c r="E2" s="538" t="s">
        <v>570</v>
      </c>
      <c r="F2" s="538" t="s">
        <v>577</v>
      </c>
    </row>
    <row r="3" spans="1:9" ht="14.5" x14ac:dyDescent="0.35">
      <c r="A3" s="377" t="s">
        <v>344</v>
      </c>
      <c r="B3" s="378"/>
      <c r="C3" s="378">
        <v>0.52537330999999998</v>
      </c>
      <c r="D3" s="378">
        <v>0.29119982999999994</v>
      </c>
      <c r="E3" s="378"/>
      <c r="F3" s="378">
        <v>4.4499999999999997E-4</v>
      </c>
    </row>
    <row r="4" spans="1:9" ht="14.5" x14ac:dyDescent="0.35">
      <c r="A4" s="377" t="s">
        <v>340</v>
      </c>
      <c r="B4" s="378">
        <v>36.124720240000002</v>
      </c>
      <c r="C4" s="378">
        <v>1.8000000000000001E-4</v>
      </c>
      <c r="D4" s="378"/>
      <c r="E4" s="378">
        <v>107.34508825</v>
      </c>
      <c r="F4" s="378"/>
    </row>
    <row r="5" spans="1:9" ht="14.5" x14ac:dyDescent="0.35">
      <c r="A5" s="377" t="s">
        <v>331</v>
      </c>
      <c r="B5" s="378"/>
      <c r="C5" s="378">
        <v>249.79415309000001</v>
      </c>
      <c r="D5" s="378"/>
      <c r="E5" s="378">
        <v>117.05728113000001</v>
      </c>
      <c r="F5" s="378"/>
    </row>
    <row r="6" spans="1:9" ht="14.5" x14ac:dyDescent="0.35">
      <c r="A6" s="377" t="s">
        <v>405</v>
      </c>
      <c r="B6" s="378">
        <v>224.21602999000001</v>
      </c>
      <c r="C6" s="378"/>
      <c r="D6" s="378"/>
      <c r="E6" s="378"/>
      <c r="F6" s="378"/>
    </row>
    <row r="7" spans="1:9" ht="14.5" x14ac:dyDescent="0.35">
      <c r="A7" s="377" t="s">
        <v>335</v>
      </c>
      <c r="B7" s="378"/>
      <c r="C7" s="378"/>
      <c r="D7" s="378">
        <v>3.9806309999999998E-2</v>
      </c>
      <c r="E7" s="378"/>
      <c r="F7" s="378"/>
    </row>
    <row r="8" spans="1:9" ht="14.5" x14ac:dyDescent="0.35">
      <c r="A8" s="377" t="s">
        <v>380</v>
      </c>
      <c r="B8" s="378"/>
      <c r="C8" s="378">
        <v>1.8825857500000001</v>
      </c>
      <c r="D8" s="378"/>
      <c r="E8" s="378"/>
      <c r="F8" s="378"/>
    </row>
    <row r="9" spans="1:9" ht="14.5" x14ac:dyDescent="0.35">
      <c r="A9" s="377" t="s">
        <v>354</v>
      </c>
      <c r="B9" s="378"/>
      <c r="C9" s="378">
        <v>2.7207000000000002E-4</v>
      </c>
      <c r="D9" s="378"/>
      <c r="E9" s="378"/>
      <c r="F9" s="378"/>
    </row>
    <row r="10" spans="1:9" ht="14.5" x14ac:dyDescent="0.35">
      <c r="A10" s="377" t="s">
        <v>509</v>
      </c>
      <c r="B10" s="378"/>
      <c r="C10" s="378">
        <v>0.51248365000000007</v>
      </c>
      <c r="D10" s="378"/>
      <c r="E10" s="378"/>
      <c r="F10" s="378"/>
    </row>
    <row r="11" spans="1:9" ht="14.5" x14ac:dyDescent="0.35">
      <c r="A11" s="377" t="s">
        <v>292</v>
      </c>
      <c r="B11" s="378"/>
      <c r="C11" s="378">
        <v>0.11355277999999999</v>
      </c>
      <c r="D11" s="378"/>
      <c r="E11" s="378"/>
      <c r="F11" s="378">
        <v>0.11424644999999999</v>
      </c>
    </row>
    <row r="12" spans="1:9" ht="14.5" x14ac:dyDescent="0.35">
      <c r="A12" s="377" t="s">
        <v>338</v>
      </c>
      <c r="B12" s="378"/>
      <c r="C12" s="378"/>
      <c r="D12" s="378"/>
      <c r="E12" s="378">
        <v>10.250288189999999</v>
      </c>
      <c r="F12" s="378"/>
    </row>
    <row r="13" spans="1:9" ht="14.5" x14ac:dyDescent="0.35">
      <c r="A13" s="377" t="s">
        <v>365</v>
      </c>
      <c r="B13" s="378"/>
      <c r="C13" s="378">
        <v>4.169E-4</v>
      </c>
      <c r="D13" s="378"/>
      <c r="E13" s="378">
        <v>1.1584168799999999</v>
      </c>
      <c r="F13" s="378">
        <v>998.22592467999993</v>
      </c>
    </row>
    <row r="14" spans="1:9" ht="14.5" x14ac:dyDescent="0.35">
      <c r="A14" s="377" t="s">
        <v>341</v>
      </c>
      <c r="B14" s="378"/>
      <c r="C14" s="378"/>
      <c r="D14" s="378"/>
      <c r="E14" s="378">
        <v>105.96065501000001</v>
      </c>
      <c r="F14" s="378"/>
    </row>
    <row r="15" spans="1:9" ht="14.5" x14ac:dyDescent="0.35">
      <c r="A15" s="377" t="s">
        <v>456</v>
      </c>
      <c r="B15" s="378"/>
      <c r="C15" s="378">
        <v>1.14522408</v>
      </c>
      <c r="D15" s="378"/>
      <c r="E15" s="378"/>
      <c r="F15" s="378"/>
    </row>
    <row r="16" spans="1:9" ht="14.5" x14ac:dyDescent="0.35">
      <c r="A16" s="377" t="s">
        <v>334</v>
      </c>
      <c r="B16" s="378"/>
      <c r="C16" s="378">
        <v>3.0567810000000001E-2</v>
      </c>
      <c r="D16" s="378"/>
      <c r="E16" s="378"/>
      <c r="F16" s="378">
        <v>0.2462326</v>
      </c>
    </row>
    <row r="17" spans="1:6" ht="14.5" x14ac:dyDescent="0.35">
      <c r="A17" s="377" t="s">
        <v>359</v>
      </c>
      <c r="B17" s="378"/>
      <c r="C17" s="378">
        <v>8.7245760000000006E-2</v>
      </c>
      <c r="D17" s="378"/>
      <c r="E17" s="378"/>
      <c r="F17" s="378"/>
    </row>
    <row r="18" spans="1:6" ht="14.5" x14ac:dyDescent="0.35">
      <c r="A18" s="377" t="s">
        <v>383</v>
      </c>
      <c r="B18" s="378"/>
      <c r="C18" s="378">
        <v>9.4252785400000008</v>
      </c>
      <c r="D18" s="378"/>
      <c r="E18" s="378"/>
      <c r="F18" s="378"/>
    </row>
    <row r="19" spans="1:6" ht="14.5" x14ac:dyDescent="0.35">
      <c r="A19" s="377" t="s">
        <v>350</v>
      </c>
      <c r="B19" s="378"/>
      <c r="C19" s="378">
        <v>0.65074036000000002</v>
      </c>
      <c r="D19" s="378"/>
      <c r="E19" s="378"/>
      <c r="F19" s="378"/>
    </row>
    <row r="20" spans="1:6" ht="13.5" customHeight="1" x14ac:dyDescent="0.35">
      <c r="A20" s="377" t="s">
        <v>291</v>
      </c>
      <c r="B20" s="378">
        <v>157.19636125000002</v>
      </c>
      <c r="C20" s="378">
        <v>0.18092099999999997</v>
      </c>
      <c r="D20" s="378"/>
      <c r="E20" s="378">
        <v>27.928999560000001</v>
      </c>
      <c r="F20" s="378"/>
    </row>
    <row r="21" spans="1:6" ht="14.5" x14ac:dyDescent="0.35">
      <c r="A21" s="377" t="s">
        <v>337</v>
      </c>
      <c r="B21" s="378"/>
      <c r="C21" s="378">
        <v>5.8482166199999996</v>
      </c>
      <c r="D21" s="378"/>
      <c r="E21" s="378"/>
      <c r="F21" s="378"/>
    </row>
    <row r="22" spans="1:6" ht="14.5" x14ac:dyDescent="0.35">
      <c r="A22" s="377" t="s">
        <v>421</v>
      </c>
      <c r="B22" s="378"/>
      <c r="C22" s="378"/>
      <c r="D22" s="378"/>
      <c r="E22" s="378">
        <v>4.1482847600000001</v>
      </c>
      <c r="F22" s="378"/>
    </row>
    <row r="23" spans="1:6" ht="14.5" x14ac:dyDescent="0.35">
      <c r="A23" s="377" t="s">
        <v>339</v>
      </c>
      <c r="B23" s="378"/>
      <c r="C23" s="378">
        <v>1.8129999999999998E-5</v>
      </c>
      <c r="D23" s="378"/>
      <c r="E23" s="378">
        <v>133.90647501000001</v>
      </c>
      <c r="F23" s="378"/>
    </row>
    <row r="24" spans="1:6" ht="14.5" x14ac:dyDescent="0.35">
      <c r="A24" s="377" t="s">
        <v>345</v>
      </c>
      <c r="B24" s="378">
        <v>2.0799999999999998E-3</v>
      </c>
      <c r="C24" s="378">
        <v>3.4986000000000001E-4</v>
      </c>
      <c r="D24" s="378"/>
      <c r="E24" s="378"/>
      <c r="F24" s="378"/>
    </row>
    <row r="25" spans="1:6" ht="14.5" x14ac:dyDescent="0.35">
      <c r="A25" s="377" t="s">
        <v>342</v>
      </c>
      <c r="B25" s="378"/>
      <c r="C25" s="378"/>
      <c r="D25" s="378"/>
      <c r="E25" s="378">
        <v>156.584461</v>
      </c>
      <c r="F25" s="378"/>
    </row>
    <row r="26" spans="1:6" ht="14.5" x14ac:dyDescent="0.35">
      <c r="A26" s="377" t="s">
        <v>333</v>
      </c>
      <c r="B26" s="378"/>
      <c r="C26" s="378">
        <v>44.064709669999999</v>
      </c>
      <c r="D26" s="378">
        <v>132.76236757999999</v>
      </c>
      <c r="E26" s="378"/>
      <c r="F26" s="378"/>
    </row>
    <row r="27" spans="1:6" ht="14.5" x14ac:dyDescent="0.35">
      <c r="A27" s="379" t="s">
        <v>343</v>
      </c>
      <c r="B27" s="380"/>
      <c r="C27" s="380">
        <v>8.7494215200000003</v>
      </c>
      <c r="D27" s="380"/>
      <c r="E27" s="380"/>
      <c r="F27" s="380"/>
    </row>
    <row r="28" spans="1:6" x14ac:dyDescent="0.25">
      <c r="A28" s="284"/>
      <c r="B28" s="284"/>
      <c r="C28" s="284"/>
    </row>
    <row r="29" spans="1:6" x14ac:dyDescent="0.25">
      <c r="A29" s="284"/>
      <c r="B29" s="284"/>
      <c r="C29" s="284"/>
    </row>
    <row r="30" spans="1:6" x14ac:dyDescent="0.25">
      <c r="A30" s="284"/>
      <c r="B30" s="284"/>
      <c r="C30" s="284"/>
    </row>
    <row r="31" spans="1:6" x14ac:dyDescent="0.25">
      <c r="A31" s="284"/>
      <c r="B31" s="284"/>
      <c r="C31" s="284"/>
    </row>
    <row r="32" spans="1:6" x14ac:dyDescent="0.25">
      <c r="B32" s="284"/>
      <c r="C32" s="284"/>
    </row>
    <row r="33" spans="2:3" x14ac:dyDescent="0.25">
      <c r="B33" s="284"/>
      <c r="C33" s="284"/>
    </row>
    <row r="34" spans="2:3" x14ac:dyDescent="0.25">
      <c r="B34" s="284"/>
      <c r="C34" s="284"/>
    </row>
    <row r="35" spans="2:3" x14ac:dyDescent="0.25">
      <c r="B35" s="284"/>
      <c r="C35" s="284"/>
    </row>
    <row r="36" spans="2:3" x14ac:dyDescent="0.25">
      <c r="B36" s="284"/>
      <c r="C36" s="284"/>
    </row>
    <row r="37" spans="2:3" x14ac:dyDescent="0.25">
      <c r="B37" s="284"/>
      <c r="C37" s="284"/>
    </row>
    <row r="38" spans="2:3" x14ac:dyDescent="0.25">
      <c r="B38" s="284"/>
      <c r="C38" s="284"/>
    </row>
    <row r="39" spans="2:3" x14ac:dyDescent="0.25">
      <c r="B39" s="284"/>
      <c r="C39" s="284"/>
    </row>
    <row r="40" spans="2:3" x14ac:dyDescent="0.25">
      <c r="B40" s="284"/>
      <c r="C40" s="284"/>
    </row>
    <row r="41" spans="2:3" x14ac:dyDescent="0.25">
      <c r="B41" s="284"/>
      <c r="C41" s="284"/>
    </row>
    <row r="42" spans="2:3" x14ac:dyDescent="0.25">
      <c r="B42" s="284"/>
      <c r="C42" s="284"/>
    </row>
    <row r="43" spans="2:3" x14ac:dyDescent="0.25">
      <c r="B43" s="284"/>
      <c r="C43" s="284"/>
    </row>
    <row r="44" spans="2:3" x14ac:dyDescent="0.25">
      <c r="B44" s="284"/>
      <c r="C44" s="284"/>
    </row>
    <row r="45" spans="2:3" x14ac:dyDescent="0.25">
      <c r="B45" s="284"/>
      <c r="C45" s="284"/>
    </row>
    <row r="46" spans="2:3" x14ac:dyDescent="0.25">
      <c r="B46" s="284"/>
      <c r="C46" s="284"/>
    </row>
    <row r="47" spans="2:3" x14ac:dyDescent="0.25">
      <c r="B47" s="284"/>
      <c r="C47" s="284"/>
    </row>
    <row r="48" spans="2:3" x14ac:dyDescent="0.25">
      <c r="B48" s="284"/>
      <c r="C48" s="284"/>
    </row>
    <row r="49" spans="2:3" x14ac:dyDescent="0.25">
      <c r="B49" s="284"/>
      <c r="C49" s="284"/>
    </row>
    <row r="50" spans="2:3" x14ac:dyDescent="0.25">
      <c r="B50" s="284"/>
      <c r="C50" s="284"/>
    </row>
    <row r="51" spans="2:3" x14ac:dyDescent="0.25">
      <c r="B51" s="284"/>
      <c r="C51" s="284"/>
    </row>
    <row r="52" spans="2:3" x14ac:dyDescent="0.25">
      <c r="B52" s="284"/>
      <c r="C52" s="284"/>
    </row>
    <row r="53" spans="2:3" x14ac:dyDescent="0.25">
      <c r="B53" s="284"/>
      <c r="C53" s="284"/>
    </row>
    <row r="54" spans="2:3" x14ac:dyDescent="0.25">
      <c r="B54" s="284"/>
      <c r="C54" s="284"/>
    </row>
    <row r="55" spans="2:3" x14ac:dyDescent="0.25">
      <c r="B55" s="284"/>
      <c r="C55" s="284"/>
    </row>
    <row r="56" spans="2:3" x14ac:dyDescent="0.25">
      <c r="B56" s="284"/>
      <c r="C56" s="284"/>
    </row>
    <row r="57" spans="2:3" x14ac:dyDescent="0.25">
      <c r="B57" s="284"/>
      <c r="C57" s="284"/>
    </row>
    <row r="58" spans="2:3" x14ac:dyDescent="0.25">
      <c r="B58" s="284"/>
      <c r="C58" s="284"/>
    </row>
    <row r="59" spans="2:3" x14ac:dyDescent="0.25">
      <c r="B59" s="284"/>
      <c r="C59" s="284"/>
    </row>
    <row r="60" spans="2:3" x14ac:dyDescent="0.25">
      <c r="B60" s="284"/>
      <c r="C60" s="284"/>
    </row>
    <row r="61" spans="2:3" x14ac:dyDescent="0.25">
      <c r="B61" s="284"/>
      <c r="C61" s="284"/>
    </row>
    <row r="62" spans="2:3" x14ac:dyDescent="0.25">
      <c r="B62" s="284"/>
      <c r="C62" s="284"/>
    </row>
    <row r="63" spans="2:3" x14ac:dyDescent="0.25">
      <c r="B63" s="284"/>
      <c r="C63" s="284"/>
    </row>
    <row r="64" spans="2:3" x14ac:dyDescent="0.25">
      <c r="B64" s="284"/>
      <c r="C64" s="284"/>
    </row>
    <row r="65" spans="1:3" x14ac:dyDescent="0.25">
      <c r="B65" s="284"/>
      <c r="C65" s="284"/>
    </row>
    <row r="66" spans="1:3" x14ac:dyDescent="0.25">
      <c r="B66" s="284"/>
      <c r="C66" s="284"/>
    </row>
    <row r="67" spans="1:3" x14ac:dyDescent="0.25">
      <c r="B67" s="284"/>
      <c r="C67" s="284"/>
    </row>
    <row r="68" spans="1:3" x14ac:dyDescent="0.25">
      <c r="B68" s="284"/>
      <c r="C68" s="284"/>
    </row>
    <row r="69" spans="1:3" x14ac:dyDescent="0.25">
      <c r="B69" s="284"/>
      <c r="C69" s="284"/>
    </row>
    <row r="70" spans="1:3" x14ac:dyDescent="0.25">
      <c r="B70" s="284"/>
      <c r="C70" s="284"/>
    </row>
    <row r="71" spans="1:3" x14ac:dyDescent="0.25">
      <c r="B71" s="284"/>
      <c r="C71" s="284"/>
    </row>
    <row r="72" spans="1:3" x14ac:dyDescent="0.25">
      <c r="B72" s="284"/>
      <c r="C72" s="284"/>
    </row>
    <row r="73" spans="1:3" x14ac:dyDescent="0.25">
      <c r="B73" s="284"/>
      <c r="C73" s="284"/>
    </row>
    <row r="74" spans="1:3" x14ac:dyDescent="0.25">
      <c r="B74" s="284"/>
      <c r="C74" s="284"/>
    </row>
    <row r="75" spans="1:3" x14ac:dyDescent="0.25">
      <c r="B75" s="284"/>
      <c r="C75" s="284"/>
    </row>
    <row r="76" spans="1:3" x14ac:dyDescent="0.25">
      <c r="B76" s="284"/>
      <c r="C76" s="284"/>
    </row>
    <row r="77" spans="1:3" x14ac:dyDescent="0.25">
      <c r="B77" s="284"/>
      <c r="C77" s="284"/>
    </row>
    <row r="78" spans="1:3" x14ac:dyDescent="0.25">
      <c r="B78" s="284"/>
      <c r="C78" s="284"/>
    </row>
    <row r="79" spans="1:3" x14ac:dyDescent="0.25">
      <c r="B79" s="284"/>
      <c r="C79" s="284"/>
    </row>
    <row r="80" spans="1:3" x14ac:dyDescent="0.25">
      <c r="A80" s="284"/>
      <c r="B80" s="284"/>
      <c r="C80" s="284"/>
    </row>
    <row r="81" spans="1:3" x14ac:dyDescent="0.25">
      <c r="A81" s="284"/>
      <c r="B81" s="284"/>
      <c r="C81" s="284"/>
    </row>
    <row r="82" spans="1:3" x14ac:dyDescent="0.25">
      <c r="A82" s="284"/>
      <c r="B82" s="284"/>
      <c r="C82" s="284"/>
    </row>
    <row r="83" spans="1:3" x14ac:dyDescent="0.25">
      <c r="A83" s="284"/>
      <c r="B83" s="284"/>
      <c r="C83" s="284"/>
    </row>
    <row r="84" spans="1:3" x14ac:dyDescent="0.25">
      <c r="A84" s="284"/>
      <c r="B84" s="284"/>
      <c r="C84" s="284"/>
    </row>
    <row r="85" spans="1:3" x14ac:dyDescent="0.25">
      <c r="A85" s="284"/>
      <c r="B85" s="284"/>
      <c r="C85" s="284"/>
    </row>
    <row r="86" spans="1:3" x14ac:dyDescent="0.25">
      <c r="A86" s="284"/>
      <c r="B86" s="284"/>
      <c r="C86" s="284"/>
    </row>
    <row r="87" spans="1:3" x14ac:dyDescent="0.25">
      <c r="A87" s="284"/>
      <c r="B87" s="284"/>
      <c r="C87" s="284"/>
    </row>
    <row r="88" spans="1:3" x14ac:dyDescent="0.25">
      <c r="A88" s="284"/>
      <c r="B88" s="284"/>
      <c r="C88" s="284"/>
    </row>
    <row r="89" spans="1:3" x14ac:dyDescent="0.25">
      <c r="A89" s="284"/>
      <c r="B89" s="284"/>
      <c r="C89" s="284"/>
    </row>
    <row r="90" spans="1:3" x14ac:dyDescent="0.25">
      <c r="A90" s="284"/>
      <c r="B90" s="284"/>
      <c r="C90" s="284"/>
    </row>
    <row r="91" spans="1:3" x14ac:dyDescent="0.25">
      <c r="A91" s="284"/>
      <c r="B91" s="284"/>
      <c r="C91" s="284"/>
    </row>
    <row r="92" spans="1:3" x14ac:dyDescent="0.25">
      <c r="A92" s="284"/>
      <c r="B92" s="284"/>
      <c r="C92" s="284"/>
    </row>
    <row r="93" spans="1:3" x14ac:dyDescent="0.25">
      <c r="A93" s="284"/>
      <c r="B93" s="284"/>
      <c r="C93" s="284"/>
    </row>
    <row r="94" spans="1:3" x14ac:dyDescent="0.25">
      <c r="A94" s="284"/>
      <c r="B94" s="284"/>
      <c r="C94" s="284"/>
    </row>
    <row r="95" spans="1:3" x14ac:dyDescent="0.25">
      <c r="A95" s="284"/>
      <c r="B95" s="284"/>
      <c r="C95" s="284"/>
    </row>
    <row r="96" spans="1:3" x14ac:dyDescent="0.25">
      <c r="A96" s="284"/>
      <c r="B96" s="284"/>
      <c r="C96" s="284"/>
    </row>
    <row r="97" spans="1:3" x14ac:dyDescent="0.25">
      <c r="A97" s="284"/>
      <c r="B97" s="284"/>
      <c r="C97" s="284"/>
    </row>
    <row r="98" spans="1:3" x14ac:dyDescent="0.25">
      <c r="A98" s="284"/>
      <c r="B98" s="284"/>
      <c r="C98" s="284"/>
    </row>
    <row r="99" spans="1:3" x14ac:dyDescent="0.25">
      <c r="A99" s="284"/>
      <c r="B99" s="284"/>
      <c r="C99" s="284"/>
    </row>
    <row r="100" spans="1:3" x14ac:dyDescent="0.25">
      <c r="A100" s="284"/>
      <c r="B100" s="284"/>
      <c r="C100" s="284"/>
    </row>
    <row r="101" spans="1:3" x14ac:dyDescent="0.25">
      <c r="A101" s="284"/>
      <c r="B101" s="284"/>
      <c r="C101" s="284"/>
    </row>
    <row r="102" spans="1:3" x14ac:dyDescent="0.25">
      <c r="A102" s="284"/>
      <c r="B102" s="284"/>
      <c r="C102" s="284"/>
    </row>
    <row r="103" spans="1:3" x14ac:dyDescent="0.25">
      <c r="A103" s="284"/>
      <c r="B103" s="284"/>
      <c r="C103" s="284"/>
    </row>
    <row r="104" spans="1:3" x14ac:dyDescent="0.25">
      <c r="A104" s="284"/>
      <c r="B104" s="284"/>
      <c r="C104" s="284"/>
    </row>
    <row r="105" spans="1:3" x14ac:dyDescent="0.25">
      <c r="A105" s="284"/>
      <c r="B105" s="284"/>
      <c r="C105" s="284"/>
    </row>
    <row r="106" spans="1:3" x14ac:dyDescent="0.25">
      <c r="A106" s="284"/>
      <c r="B106" s="284"/>
      <c r="C106" s="284"/>
    </row>
    <row r="107" spans="1:3" x14ac:dyDescent="0.25">
      <c r="A107" s="284"/>
      <c r="B107" s="284"/>
      <c r="C107" s="284"/>
    </row>
    <row r="108" spans="1:3" x14ac:dyDescent="0.25">
      <c r="A108" s="284"/>
      <c r="B108" s="284"/>
      <c r="C108" s="284"/>
    </row>
    <row r="109" spans="1:3" x14ac:dyDescent="0.25">
      <c r="A109" s="284"/>
      <c r="B109" s="284"/>
      <c r="C109" s="284"/>
    </row>
    <row r="110" spans="1:3" x14ac:dyDescent="0.25">
      <c r="A110" s="284"/>
      <c r="B110" s="284"/>
      <c r="C110" s="284"/>
    </row>
    <row r="111" spans="1:3" x14ac:dyDescent="0.25">
      <c r="A111" s="284"/>
      <c r="B111" s="284"/>
      <c r="C111" s="284"/>
    </row>
    <row r="112" spans="1:3" x14ac:dyDescent="0.25">
      <c r="B112" s="284"/>
      <c r="C112" s="284"/>
    </row>
    <row r="113" spans="2:3" x14ac:dyDescent="0.25">
      <c r="B113" s="284"/>
      <c r="C113" s="284"/>
    </row>
    <row r="114" spans="2:3" x14ac:dyDescent="0.25">
      <c r="B114" s="284"/>
      <c r="C114" s="284"/>
    </row>
    <row r="115" spans="2:3" x14ac:dyDescent="0.25">
      <c r="B115" s="284"/>
      <c r="C115" s="284"/>
    </row>
    <row r="116" spans="2:3" x14ac:dyDescent="0.25">
      <c r="B116" s="284"/>
      <c r="C116" s="284"/>
    </row>
    <row r="117" spans="2:3" x14ac:dyDescent="0.25">
      <c r="B117" s="284"/>
      <c r="C117" s="284"/>
    </row>
    <row r="118" spans="2:3" x14ac:dyDescent="0.25">
      <c r="B118" s="284"/>
      <c r="C118" s="284"/>
    </row>
    <row r="119" spans="2:3" x14ac:dyDescent="0.25">
      <c r="B119" s="284"/>
      <c r="C119" s="284"/>
    </row>
    <row r="120" spans="2:3" x14ac:dyDescent="0.25">
      <c r="B120" s="284"/>
      <c r="C120" s="284"/>
    </row>
    <row r="121" spans="2:3" x14ac:dyDescent="0.25">
      <c r="B121" s="284"/>
      <c r="C121" s="284"/>
    </row>
    <row r="122" spans="2:3" x14ac:dyDescent="0.25">
      <c r="B122" s="284"/>
      <c r="C122" s="284"/>
    </row>
    <row r="123" spans="2:3" x14ac:dyDescent="0.25">
      <c r="B123" s="284"/>
      <c r="C123" s="284"/>
    </row>
    <row r="124" spans="2:3" x14ac:dyDescent="0.25">
      <c r="B124" s="284"/>
      <c r="C124" s="284"/>
    </row>
    <row r="125" spans="2:3" x14ac:dyDescent="0.25">
      <c r="B125" s="284"/>
      <c r="C125" s="284"/>
    </row>
    <row r="126" spans="2:3" x14ac:dyDescent="0.25">
      <c r="B126" s="284"/>
      <c r="C126" s="284"/>
    </row>
    <row r="127" spans="2:3" x14ac:dyDescent="0.25">
      <c r="B127" s="284"/>
      <c r="C127" s="284"/>
    </row>
    <row r="128" spans="2:3" x14ac:dyDescent="0.25">
      <c r="B128" s="284"/>
      <c r="C128" s="284"/>
    </row>
    <row r="129" spans="1:3" x14ac:dyDescent="0.25">
      <c r="B129" s="284"/>
      <c r="C129" s="284"/>
    </row>
    <row r="130" spans="1:3" x14ac:dyDescent="0.25">
      <c r="B130" s="284"/>
      <c r="C130" s="284"/>
    </row>
    <row r="131" spans="1:3" x14ac:dyDescent="0.25">
      <c r="B131" s="284"/>
      <c r="C131" s="284"/>
    </row>
    <row r="132" spans="1:3" x14ac:dyDescent="0.25">
      <c r="B132" s="284"/>
      <c r="C132" s="284"/>
    </row>
    <row r="133" spans="1:3" x14ac:dyDescent="0.25">
      <c r="B133" s="284"/>
      <c r="C133" s="284"/>
    </row>
    <row r="134" spans="1:3" x14ac:dyDescent="0.25">
      <c r="B134" s="284"/>
      <c r="C134" s="284"/>
    </row>
    <row r="135" spans="1:3" x14ac:dyDescent="0.25">
      <c r="B135" s="284"/>
      <c r="C135" s="284"/>
    </row>
    <row r="136" spans="1:3" x14ac:dyDescent="0.25">
      <c r="B136" s="284"/>
      <c r="C136" s="284"/>
    </row>
    <row r="137" spans="1:3" x14ac:dyDescent="0.25">
      <c r="B137" s="284"/>
      <c r="C137" s="284"/>
    </row>
    <row r="138" spans="1:3" x14ac:dyDescent="0.25">
      <c r="B138" s="284"/>
      <c r="C138" s="284"/>
    </row>
    <row r="139" spans="1:3" x14ac:dyDescent="0.25">
      <c r="B139" s="284"/>
      <c r="C139" s="284"/>
    </row>
    <row r="140" spans="1:3" x14ac:dyDescent="0.25">
      <c r="B140" s="284"/>
      <c r="C140" s="284"/>
    </row>
    <row r="141" spans="1:3" x14ac:dyDescent="0.25">
      <c r="B141" s="284"/>
      <c r="C141" s="284"/>
    </row>
    <row r="142" spans="1:3" x14ac:dyDescent="0.25">
      <c r="B142" s="284"/>
      <c r="C142" s="284"/>
    </row>
    <row r="143" spans="1:3" x14ac:dyDescent="0.25">
      <c r="B143" s="284"/>
      <c r="C143" s="284"/>
    </row>
    <row r="144" spans="1:3" x14ac:dyDescent="0.25">
      <c r="A144" s="284"/>
      <c r="B144" s="284"/>
      <c r="C144" s="284"/>
    </row>
    <row r="145" spans="1:3" x14ac:dyDescent="0.25">
      <c r="A145" s="284"/>
      <c r="B145" s="284"/>
      <c r="C145" s="284"/>
    </row>
    <row r="146" spans="1:3" x14ac:dyDescent="0.25">
      <c r="A146" s="284"/>
      <c r="B146" s="284"/>
      <c r="C146" s="284"/>
    </row>
    <row r="147" spans="1:3" x14ac:dyDescent="0.25">
      <c r="A147" s="284"/>
      <c r="B147" s="284"/>
      <c r="C147" s="284"/>
    </row>
    <row r="148" spans="1:3" x14ac:dyDescent="0.25">
      <c r="A148" s="284"/>
      <c r="B148" s="284"/>
      <c r="C148" s="284"/>
    </row>
    <row r="149" spans="1:3" x14ac:dyDescent="0.25">
      <c r="A149" s="284"/>
      <c r="B149" s="284"/>
      <c r="C149" s="284"/>
    </row>
    <row r="150" spans="1:3" x14ac:dyDescent="0.25">
      <c r="A150" s="284"/>
      <c r="B150" s="284"/>
      <c r="C150" s="284"/>
    </row>
    <row r="151" spans="1:3" x14ac:dyDescent="0.25">
      <c r="A151" s="284"/>
      <c r="B151" s="284"/>
      <c r="C151" s="284"/>
    </row>
    <row r="152" spans="1:3" x14ac:dyDescent="0.25">
      <c r="A152" s="284"/>
      <c r="B152" s="284"/>
      <c r="C152" s="284"/>
    </row>
    <row r="153" spans="1:3" x14ac:dyDescent="0.25">
      <c r="A153" s="284"/>
      <c r="B153" s="284"/>
      <c r="C153" s="284"/>
    </row>
    <row r="154" spans="1:3" x14ac:dyDescent="0.25">
      <c r="A154" s="284"/>
      <c r="B154" s="284"/>
      <c r="C154" s="284"/>
    </row>
    <row r="155" spans="1:3" x14ac:dyDescent="0.25">
      <c r="A155" s="284"/>
      <c r="B155" s="284"/>
      <c r="C155" s="284"/>
    </row>
    <row r="156" spans="1:3" x14ac:dyDescent="0.25">
      <c r="A156" s="284"/>
      <c r="B156" s="284"/>
      <c r="C156" s="284"/>
    </row>
    <row r="157" spans="1:3" x14ac:dyDescent="0.25">
      <c r="A157" s="284"/>
      <c r="B157" s="284"/>
      <c r="C157" s="284"/>
    </row>
    <row r="158" spans="1:3" x14ac:dyDescent="0.25">
      <c r="A158" s="284"/>
      <c r="B158" s="284"/>
      <c r="C158" s="284"/>
    </row>
    <row r="159" spans="1:3" x14ac:dyDescent="0.25">
      <c r="A159" s="284"/>
      <c r="B159" s="284"/>
      <c r="C159" s="284"/>
    </row>
    <row r="160" spans="1:3" x14ac:dyDescent="0.25">
      <c r="A160" s="284"/>
      <c r="B160" s="284"/>
      <c r="C160" s="284"/>
    </row>
    <row r="161" spans="1:3" x14ac:dyDescent="0.25">
      <c r="A161" s="284"/>
      <c r="B161" s="284"/>
      <c r="C161" s="284"/>
    </row>
    <row r="162" spans="1:3" x14ac:dyDescent="0.25">
      <c r="A162" s="284"/>
      <c r="B162" s="284"/>
      <c r="C162" s="284"/>
    </row>
    <row r="163" spans="1:3" x14ac:dyDescent="0.25">
      <c r="A163" s="284"/>
      <c r="B163" s="284"/>
      <c r="C163" s="284"/>
    </row>
    <row r="164" spans="1:3" x14ac:dyDescent="0.25">
      <c r="A164" s="284"/>
      <c r="B164" s="284"/>
      <c r="C164" s="284"/>
    </row>
    <row r="165" spans="1:3" x14ac:dyDescent="0.25">
      <c r="A165" s="284"/>
      <c r="B165" s="284"/>
      <c r="C165" s="284"/>
    </row>
    <row r="166" spans="1:3" x14ac:dyDescent="0.25">
      <c r="A166" s="284"/>
      <c r="B166" s="284"/>
      <c r="C166" s="284"/>
    </row>
    <row r="167" spans="1:3" x14ac:dyDescent="0.25">
      <c r="A167" s="284"/>
      <c r="B167" s="284"/>
      <c r="C167" s="284"/>
    </row>
    <row r="168" spans="1:3" x14ac:dyDescent="0.25">
      <c r="A168" s="284"/>
      <c r="B168" s="284"/>
      <c r="C168" s="284"/>
    </row>
    <row r="169" spans="1:3" x14ac:dyDescent="0.25">
      <c r="A169" s="284"/>
      <c r="B169" s="284"/>
      <c r="C169" s="284"/>
    </row>
    <row r="170" spans="1:3" x14ac:dyDescent="0.25">
      <c r="A170" s="284"/>
      <c r="B170" s="284"/>
      <c r="C170" s="284"/>
    </row>
    <row r="171" spans="1:3" x14ac:dyDescent="0.25">
      <c r="A171" s="284"/>
      <c r="B171" s="284"/>
      <c r="C171" s="284"/>
    </row>
    <row r="172" spans="1:3" x14ac:dyDescent="0.25">
      <c r="A172" s="284"/>
      <c r="B172" s="284"/>
      <c r="C172" s="284"/>
    </row>
    <row r="173" spans="1:3" x14ac:dyDescent="0.25">
      <c r="A173" s="284"/>
      <c r="B173" s="284"/>
      <c r="C173" s="284"/>
    </row>
    <row r="174" spans="1:3" x14ac:dyDescent="0.25">
      <c r="A174" s="284"/>
      <c r="B174" s="284"/>
      <c r="C174" s="284"/>
    </row>
    <row r="175" spans="1:3" x14ac:dyDescent="0.25">
      <c r="A175" s="284"/>
      <c r="B175" s="284"/>
      <c r="C175" s="284"/>
    </row>
    <row r="176" spans="1:3" x14ac:dyDescent="0.25">
      <c r="B176" s="284"/>
      <c r="C176" s="284"/>
    </row>
    <row r="177" spans="2:3" x14ac:dyDescent="0.25">
      <c r="B177" s="284"/>
      <c r="C177" s="284"/>
    </row>
    <row r="178" spans="2:3" x14ac:dyDescent="0.25">
      <c r="B178" s="284"/>
      <c r="C178" s="284"/>
    </row>
    <row r="179" spans="2:3" x14ac:dyDescent="0.25">
      <c r="B179" s="284"/>
      <c r="C179" s="284"/>
    </row>
    <row r="180" spans="2:3" x14ac:dyDescent="0.25">
      <c r="B180" s="284"/>
      <c r="C180" s="284"/>
    </row>
    <row r="181" spans="2:3" x14ac:dyDescent="0.25">
      <c r="B181" s="284"/>
      <c r="C181" s="284"/>
    </row>
    <row r="182" spans="2:3" x14ac:dyDescent="0.25">
      <c r="B182" s="284"/>
      <c r="C182" s="284"/>
    </row>
    <row r="183" spans="2:3" x14ac:dyDescent="0.25">
      <c r="B183" s="284"/>
      <c r="C183" s="284"/>
    </row>
    <row r="184" spans="2:3" x14ac:dyDescent="0.25">
      <c r="B184" s="284"/>
      <c r="C184" s="284"/>
    </row>
    <row r="185" spans="2:3" x14ac:dyDescent="0.25">
      <c r="B185" s="284"/>
      <c r="C185" s="284"/>
    </row>
    <row r="186" spans="2:3" x14ac:dyDescent="0.25">
      <c r="B186" s="284"/>
      <c r="C186" s="284"/>
    </row>
    <row r="187" spans="2:3" x14ac:dyDescent="0.25">
      <c r="B187" s="284"/>
      <c r="C187" s="284"/>
    </row>
    <row r="188" spans="2:3" x14ac:dyDescent="0.25">
      <c r="B188" s="284"/>
      <c r="C188" s="284"/>
    </row>
    <row r="189" spans="2:3" x14ac:dyDescent="0.25">
      <c r="B189" s="284"/>
      <c r="C189" s="284"/>
    </row>
    <row r="190" spans="2:3" x14ac:dyDescent="0.25">
      <c r="B190" s="284"/>
      <c r="C190" s="284"/>
    </row>
    <row r="191" spans="2:3" x14ac:dyDescent="0.25">
      <c r="B191" s="284"/>
      <c r="C191" s="284"/>
    </row>
    <row r="192" spans="2:3" x14ac:dyDescent="0.25">
      <c r="B192" s="284"/>
      <c r="C192" s="284"/>
    </row>
    <row r="193" spans="1:3" x14ac:dyDescent="0.25">
      <c r="B193" s="284"/>
      <c r="C193" s="284"/>
    </row>
    <row r="194" spans="1:3" x14ac:dyDescent="0.25">
      <c r="B194" s="284"/>
      <c r="C194" s="284"/>
    </row>
    <row r="195" spans="1:3" x14ac:dyDescent="0.25">
      <c r="B195" s="284"/>
      <c r="C195" s="284"/>
    </row>
    <row r="196" spans="1:3" x14ac:dyDescent="0.25">
      <c r="B196" s="284"/>
      <c r="C196" s="284"/>
    </row>
    <row r="197" spans="1:3" x14ac:dyDescent="0.25">
      <c r="B197" s="284"/>
      <c r="C197" s="284"/>
    </row>
    <row r="198" spans="1:3" x14ac:dyDescent="0.25">
      <c r="B198" s="284"/>
      <c r="C198" s="284"/>
    </row>
    <row r="199" spans="1:3" x14ac:dyDescent="0.25">
      <c r="B199" s="284"/>
      <c r="C199" s="284"/>
    </row>
    <row r="200" spans="1:3" x14ac:dyDescent="0.25">
      <c r="B200" s="284"/>
      <c r="C200" s="284"/>
    </row>
    <row r="201" spans="1:3" x14ac:dyDescent="0.25">
      <c r="B201" s="284"/>
      <c r="C201" s="284"/>
    </row>
    <row r="202" spans="1:3" x14ac:dyDescent="0.25">
      <c r="B202" s="284"/>
      <c r="C202" s="284"/>
    </row>
    <row r="203" spans="1:3" x14ac:dyDescent="0.25">
      <c r="B203" s="284"/>
      <c r="C203" s="284"/>
    </row>
    <row r="204" spans="1:3" x14ac:dyDescent="0.25">
      <c r="B204" s="284"/>
      <c r="C204" s="284"/>
    </row>
    <row r="205" spans="1:3" x14ac:dyDescent="0.25">
      <c r="B205" s="284"/>
      <c r="C205" s="284"/>
    </row>
    <row r="206" spans="1:3" x14ac:dyDescent="0.25">
      <c r="B206" s="284"/>
      <c r="C206" s="284"/>
    </row>
    <row r="207" spans="1:3" x14ac:dyDescent="0.25">
      <c r="B207" s="284"/>
      <c r="C207" s="284"/>
    </row>
    <row r="208" spans="1:3" x14ac:dyDescent="0.25">
      <c r="A208" s="284"/>
      <c r="B208" s="284"/>
      <c r="C208" s="284"/>
    </row>
    <row r="209" spans="1:3" x14ac:dyDescent="0.25">
      <c r="A209" s="284"/>
      <c r="B209" s="284"/>
      <c r="C209" s="284"/>
    </row>
    <row r="210" spans="1:3" x14ac:dyDescent="0.25">
      <c r="A210" s="284"/>
      <c r="B210" s="284"/>
      <c r="C210" s="284"/>
    </row>
    <row r="211" spans="1:3" x14ac:dyDescent="0.25">
      <c r="A211" s="284"/>
      <c r="B211" s="284"/>
      <c r="C211" s="284"/>
    </row>
    <row r="212" spans="1:3" x14ac:dyDescent="0.25">
      <c r="A212" s="284"/>
      <c r="B212" s="284"/>
      <c r="C212" s="284"/>
    </row>
    <row r="213" spans="1:3" x14ac:dyDescent="0.25">
      <c r="A213" s="284"/>
      <c r="B213" s="284"/>
      <c r="C213" s="284"/>
    </row>
    <row r="214" spans="1:3" x14ac:dyDescent="0.25">
      <c r="A214" s="284"/>
      <c r="B214" s="284"/>
      <c r="C214" s="284"/>
    </row>
    <row r="215" spans="1:3" x14ac:dyDescent="0.25">
      <c r="A215" s="284"/>
      <c r="B215" s="284"/>
      <c r="C215" s="284"/>
    </row>
    <row r="216" spans="1:3" x14ac:dyDescent="0.25">
      <c r="A216" s="284"/>
      <c r="B216" s="284"/>
      <c r="C216" s="284"/>
    </row>
    <row r="217" spans="1:3" x14ac:dyDescent="0.25">
      <c r="A217" s="284"/>
      <c r="B217" s="284"/>
      <c r="C217" s="284"/>
    </row>
    <row r="218" spans="1:3" x14ac:dyDescent="0.25">
      <c r="A218" s="284"/>
      <c r="B218" s="284"/>
      <c r="C218" s="284"/>
    </row>
    <row r="219" spans="1:3" x14ac:dyDescent="0.25">
      <c r="A219" s="284"/>
      <c r="B219" s="284"/>
      <c r="C219" s="284"/>
    </row>
    <row r="220" spans="1:3" x14ac:dyDescent="0.25">
      <c r="A220" s="284"/>
      <c r="B220" s="284"/>
      <c r="C220" s="284"/>
    </row>
    <row r="221" spans="1:3" x14ac:dyDescent="0.25">
      <c r="A221" s="284"/>
      <c r="B221" s="284"/>
      <c r="C221" s="284"/>
    </row>
    <row r="222" spans="1:3" x14ac:dyDescent="0.25">
      <c r="A222" s="284"/>
      <c r="B222" s="284"/>
      <c r="C222" s="284"/>
    </row>
    <row r="223" spans="1:3" x14ac:dyDescent="0.25">
      <c r="A223" s="284"/>
      <c r="B223" s="284"/>
      <c r="C223" s="284"/>
    </row>
    <row r="224" spans="1:3" x14ac:dyDescent="0.25">
      <c r="A224" s="284"/>
      <c r="B224" s="284"/>
      <c r="C224" s="284"/>
    </row>
    <row r="225" spans="1:3" x14ac:dyDescent="0.25">
      <c r="A225" s="284"/>
      <c r="B225" s="284"/>
      <c r="C225" s="284"/>
    </row>
    <row r="226" spans="1:3" x14ac:dyDescent="0.25">
      <c r="A226" s="284"/>
      <c r="B226" s="284"/>
      <c r="C226" s="284"/>
    </row>
    <row r="227" spans="1:3" x14ac:dyDescent="0.25">
      <c r="A227" s="284"/>
      <c r="B227" s="284"/>
      <c r="C227" s="284"/>
    </row>
    <row r="228" spans="1:3" x14ac:dyDescent="0.25">
      <c r="A228" s="284"/>
      <c r="B228" s="284"/>
      <c r="C228" s="284"/>
    </row>
    <row r="229" spans="1:3" x14ac:dyDescent="0.25">
      <c r="A229" s="284"/>
      <c r="B229" s="284"/>
      <c r="C229" s="284"/>
    </row>
    <row r="230" spans="1:3" x14ac:dyDescent="0.25">
      <c r="A230" s="284"/>
      <c r="B230" s="284"/>
      <c r="C230" s="284"/>
    </row>
    <row r="231" spans="1:3" x14ac:dyDescent="0.25">
      <c r="A231" s="284"/>
      <c r="B231" s="284"/>
      <c r="C231" s="284"/>
    </row>
    <row r="232" spans="1:3" x14ac:dyDescent="0.25">
      <c r="A232" s="284"/>
      <c r="B232" s="284"/>
      <c r="C232" s="284"/>
    </row>
    <row r="233" spans="1:3" x14ac:dyDescent="0.25">
      <c r="A233" s="284"/>
      <c r="B233" s="284"/>
      <c r="C233" s="284"/>
    </row>
    <row r="234" spans="1:3" x14ac:dyDescent="0.25">
      <c r="A234" s="284"/>
      <c r="B234" s="284"/>
      <c r="C234" s="284"/>
    </row>
    <row r="235" spans="1:3" x14ac:dyDescent="0.25">
      <c r="A235" s="284"/>
      <c r="B235" s="284"/>
      <c r="C235" s="284"/>
    </row>
    <row r="236" spans="1:3" x14ac:dyDescent="0.25">
      <c r="A236" s="284"/>
      <c r="B236" s="284"/>
      <c r="C236" s="284"/>
    </row>
    <row r="237" spans="1:3" x14ac:dyDescent="0.25">
      <c r="A237" s="284"/>
      <c r="B237" s="284"/>
      <c r="C237" s="284"/>
    </row>
    <row r="238" spans="1:3" x14ac:dyDescent="0.25">
      <c r="A238" s="284"/>
      <c r="B238" s="284"/>
      <c r="C238" s="284"/>
    </row>
    <row r="239" spans="1:3" x14ac:dyDescent="0.25">
      <c r="A239" s="284"/>
      <c r="B239" s="284"/>
      <c r="C239" s="284"/>
    </row>
    <row r="240" spans="1:3" x14ac:dyDescent="0.25">
      <c r="B240" s="284"/>
    </row>
    <row r="241" spans="2:2" x14ac:dyDescent="0.25">
      <c r="B241" s="284"/>
    </row>
    <row r="242" spans="2:2" x14ac:dyDescent="0.25">
      <c r="B242" s="284"/>
    </row>
    <row r="243" spans="2:2" x14ac:dyDescent="0.25">
      <c r="B243" s="284"/>
    </row>
    <row r="244" spans="2:2" x14ac:dyDescent="0.25">
      <c r="B244" s="284"/>
    </row>
    <row r="245" spans="2:2" x14ac:dyDescent="0.25">
      <c r="B245" s="284"/>
    </row>
    <row r="246" spans="2:2" x14ac:dyDescent="0.25">
      <c r="B246" s="284"/>
    </row>
    <row r="247" spans="2:2" x14ac:dyDescent="0.25">
      <c r="B247" s="284"/>
    </row>
    <row r="248" spans="2:2" x14ac:dyDescent="0.25">
      <c r="B248" s="284"/>
    </row>
    <row r="249" spans="2:2" x14ac:dyDescent="0.25">
      <c r="B249" s="284"/>
    </row>
    <row r="250" spans="2:2" x14ac:dyDescent="0.25">
      <c r="B250" s="284"/>
    </row>
    <row r="251" spans="2:2" x14ac:dyDescent="0.25">
      <c r="B251" s="284"/>
    </row>
    <row r="252" spans="2:2" x14ac:dyDescent="0.25">
      <c r="B252" s="284"/>
    </row>
    <row r="253" spans="2:2" x14ac:dyDescent="0.25">
      <c r="B253" s="284"/>
    </row>
    <row r="254" spans="2:2" x14ac:dyDescent="0.25">
      <c r="B254" s="284"/>
    </row>
    <row r="255" spans="2:2" x14ac:dyDescent="0.25">
      <c r="B255" s="284"/>
    </row>
    <row r="256" spans="2:2" x14ac:dyDescent="0.25">
      <c r="B256" s="284"/>
    </row>
    <row r="257" spans="2:3" x14ac:dyDescent="0.25">
      <c r="B257" s="284"/>
    </row>
    <row r="258" spans="2:3" x14ac:dyDescent="0.25">
      <c r="B258" s="284"/>
    </row>
    <row r="259" spans="2:3" x14ac:dyDescent="0.25">
      <c r="B259" s="284"/>
    </row>
    <row r="260" spans="2:3" x14ac:dyDescent="0.25">
      <c r="B260" s="284"/>
    </row>
    <row r="261" spans="2:3" x14ac:dyDescent="0.25">
      <c r="B261" s="284"/>
    </row>
    <row r="262" spans="2:3" x14ac:dyDescent="0.25">
      <c r="B262" s="284"/>
    </row>
    <row r="263" spans="2:3" x14ac:dyDescent="0.25">
      <c r="B263" s="284"/>
    </row>
    <row r="264" spans="2:3" x14ac:dyDescent="0.25">
      <c r="B264" s="284"/>
    </row>
    <row r="265" spans="2:3" x14ac:dyDescent="0.25">
      <c r="B265" s="284"/>
    </row>
    <row r="266" spans="2:3" x14ac:dyDescent="0.25">
      <c r="B266" s="284"/>
    </row>
    <row r="267" spans="2:3" x14ac:dyDescent="0.25">
      <c r="B267" s="284"/>
    </row>
    <row r="268" spans="2:3" x14ac:dyDescent="0.25">
      <c r="B268" s="284"/>
    </row>
    <row r="269" spans="2:3" x14ac:dyDescent="0.25">
      <c r="B269" s="284"/>
    </row>
    <row r="270" spans="2:3" x14ac:dyDescent="0.25">
      <c r="B270" s="284"/>
    </row>
    <row r="271" spans="2:3" x14ac:dyDescent="0.25">
      <c r="B271" s="284"/>
    </row>
    <row r="272" spans="2:3" x14ac:dyDescent="0.25">
      <c r="B272" s="284"/>
      <c r="C272" s="284"/>
    </row>
    <row r="273" spans="2:3" x14ac:dyDescent="0.25">
      <c r="B273" s="284"/>
      <c r="C273" s="284"/>
    </row>
    <row r="274" spans="2:3" x14ac:dyDescent="0.25">
      <c r="B274" s="284"/>
      <c r="C274" s="284"/>
    </row>
    <row r="275" spans="2:3" x14ac:dyDescent="0.25">
      <c r="B275" s="284"/>
      <c r="C275" s="284"/>
    </row>
    <row r="276" spans="2:3" x14ac:dyDescent="0.25">
      <c r="B276" s="284"/>
      <c r="C276" s="284"/>
    </row>
    <row r="277" spans="2:3" x14ac:dyDescent="0.25">
      <c r="B277" s="284"/>
      <c r="C277" s="284"/>
    </row>
    <row r="278" spans="2:3" x14ac:dyDescent="0.25">
      <c r="B278" s="284"/>
      <c r="C278" s="284"/>
    </row>
    <row r="279" spans="2:3" x14ac:dyDescent="0.25">
      <c r="B279" s="284"/>
      <c r="C279" s="284"/>
    </row>
    <row r="280" spans="2:3" x14ac:dyDescent="0.25">
      <c r="B280" s="284"/>
      <c r="C280" s="284"/>
    </row>
    <row r="281" spans="2:3" x14ac:dyDescent="0.25">
      <c r="B281" s="284"/>
      <c r="C281" s="284"/>
    </row>
    <row r="282" spans="2:3" x14ac:dyDescent="0.25">
      <c r="B282" s="284"/>
      <c r="C282" s="284"/>
    </row>
    <row r="283" spans="2:3" x14ac:dyDescent="0.25">
      <c r="B283" s="284"/>
      <c r="C283" s="284"/>
    </row>
    <row r="284" spans="2:3" x14ac:dyDescent="0.25">
      <c r="B284" s="284"/>
      <c r="C284" s="284"/>
    </row>
    <row r="285" spans="2:3" x14ac:dyDescent="0.25">
      <c r="B285" s="284"/>
      <c r="C285" s="284"/>
    </row>
    <row r="286" spans="2:3" x14ac:dyDescent="0.25">
      <c r="B286" s="284"/>
      <c r="C286" s="284"/>
    </row>
    <row r="287" spans="2:3" x14ac:dyDescent="0.25">
      <c r="B287" s="284"/>
      <c r="C287" s="284"/>
    </row>
    <row r="288" spans="2:3" x14ac:dyDescent="0.25">
      <c r="B288" s="284"/>
      <c r="C288" s="284"/>
    </row>
    <row r="289" spans="2:3" x14ac:dyDescent="0.25">
      <c r="B289" s="284"/>
      <c r="C289" s="284"/>
    </row>
    <row r="290" spans="2:3" x14ac:dyDescent="0.25">
      <c r="B290" s="284"/>
      <c r="C290" s="284"/>
    </row>
    <row r="291" spans="2:3" x14ac:dyDescent="0.25">
      <c r="B291" s="284"/>
      <c r="C291" s="284"/>
    </row>
    <row r="292" spans="2:3" x14ac:dyDescent="0.25">
      <c r="B292" s="284"/>
      <c r="C292" s="284"/>
    </row>
    <row r="293" spans="2:3" x14ac:dyDescent="0.25">
      <c r="B293" s="284"/>
      <c r="C293" s="284"/>
    </row>
    <row r="294" spans="2:3" x14ac:dyDescent="0.25">
      <c r="B294" s="284"/>
      <c r="C294" s="284"/>
    </row>
    <row r="295" spans="2:3" x14ac:dyDescent="0.25">
      <c r="B295" s="284"/>
      <c r="C295" s="284"/>
    </row>
    <row r="296" spans="2:3" x14ac:dyDescent="0.25">
      <c r="B296" s="284"/>
      <c r="C296" s="284"/>
    </row>
    <row r="297" spans="2:3" x14ac:dyDescent="0.25">
      <c r="B297" s="284"/>
      <c r="C297" s="284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CCE48591-3BEB-4157-84CB-FF81E2813ED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274"/>
  <sheetViews>
    <sheetView zoomScaleNormal="100" workbookViewId="0">
      <selection activeCell="F179" sqref="F179"/>
    </sheetView>
  </sheetViews>
  <sheetFormatPr defaultColWidth="8.81640625" defaultRowHeight="12.5" x14ac:dyDescent="0.25"/>
  <cols>
    <col min="1" max="1" width="48.1796875" style="109" customWidth="1"/>
    <col min="2" max="2" width="24.1796875" style="64" bestFit="1" customWidth="1"/>
    <col min="3" max="3" width="22.7265625" style="64" bestFit="1" customWidth="1"/>
    <col min="4" max="4" width="16.453125" style="64" bestFit="1" customWidth="1"/>
    <col min="5" max="5" width="13.90625" style="64" bestFit="1" customWidth="1"/>
    <col min="6" max="6" width="41.26953125" style="45" customWidth="1"/>
    <col min="7" max="7" width="28.1796875" style="45" customWidth="1"/>
    <col min="8" max="8" width="27.7265625" style="45" customWidth="1"/>
    <col min="9" max="9" width="16.54296875" style="45" bestFit="1" customWidth="1"/>
    <col min="10" max="10" width="8.81640625" style="64"/>
    <col min="11" max="11" width="20.26953125" style="64" customWidth="1"/>
    <col min="12" max="16384" width="8.81640625" style="64"/>
  </cols>
  <sheetData>
    <row r="1" spans="1:11" ht="13" thickBot="1" x14ac:dyDescent="0.3">
      <c r="K1" s="110" t="s">
        <v>304</v>
      </c>
    </row>
    <row r="2" spans="1:11" ht="13" x14ac:dyDescent="0.3">
      <c r="A2" s="558" t="s">
        <v>1595</v>
      </c>
      <c r="B2" s="559"/>
      <c r="C2" s="559"/>
      <c r="D2" s="559"/>
      <c r="E2" s="560"/>
      <c r="F2" s="111"/>
    </row>
    <row r="3" spans="1:11" s="114" customFormat="1" ht="27" customHeight="1" x14ac:dyDescent="0.25">
      <c r="A3" s="112" t="s">
        <v>263</v>
      </c>
      <c r="B3" s="134" t="s">
        <v>988</v>
      </c>
      <c r="C3" s="134" t="s">
        <v>989</v>
      </c>
      <c r="D3" s="87" t="s">
        <v>264</v>
      </c>
      <c r="E3" s="87" t="s">
        <v>265</v>
      </c>
      <c r="F3" s="113"/>
      <c r="G3" s="113"/>
      <c r="H3" s="113"/>
      <c r="I3" s="113"/>
    </row>
    <row r="4" spans="1:11" ht="12.5" customHeight="1" x14ac:dyDescent="0.25">
      <c r="A4" s="115" t="s">
        <v>323</v>
      </c>
      <c r="B4" s="161">
        <f>B274</f>
        <v>12159.450443959995</v>
      </c>
      <c r="C4" s="161">
        <f>C274</f>
        <v>12159.450443959995</v>
      </c>
      <c r="D4" s="201">
        <f>C4-B4</f>
        <v>0</v>
      </c>
      <c r="E4" s="116">
        <f>(C4/B4)-1</f>
        <v>0</v>
      </c>
    </row>
    <row r="5" spans="1:11" x14ac:dyDescent="0.25">
      <c r="A5" s="115" t="s">
        <v>266</v>
      </c>
      <c r="B5" s="161">
        <f>G274</f>
        <v>11303.148463750002</v>
      </c>
      <c r="C5" s="161">
        <f>H274</f>
        <v>11303.148463749998</v>
      </c>
      <c r="D5" s="201">
        <f>C5-B5</f>
        <v>0</v>
      </c>
      <c r="E5" s="116">
        <f>(C5/B5)-1</f>
        <v>0</v>
      </c>
    </row>
    <row r="6" spans="1:11" ht="13" x14ac:dyDescent="0.3">
      <c r="A6" s="117" t="s">
        <v>267</v>
      </c>
      <c r="B6" s="298">
        <f>(B4-B5)</f>
        <v>856.30198020999342</v>
      </c>
      <c r="C6" s="298">
        <f>(C4-C5)</f>
        <v>856.30198020999705</v>
      </c>
      <c r="D6" s="299">
        <f>C6-B6</f>
        <v>3.637978807091713E-12</v>
      </c>
      <c r="E6" s="118">
        <f>(C6/B6)-1</f>
        <v>4.2188474935755949E-15</v>
      </c>
    </row>
    <row r="7" spans="1:11" ht="13" x14ac:dyDescent="0.3">
      <c r="A7" s="119"/>
      <c r="B7" s="121"/>
      <c r="C7" s="121"/>
      <c r="D7" s="121"/>
      <c r="E7" s="122"/>
    </row>
    <row r="8" spans="1:11" ht="13" x14ac:dyDescent="0.3">
      <c r="A8" s="119"/>
      <c r="B8" s="120"/>
      <c r="C8" s="120"/>
      <c r="D8" s="121"/>
      <c r="E8" s="122"/>
    </row>
    <row r="9" spans="1:11" ht="13" x14ac:dyDescent="0.3">
      <c r="A9" s="561" t="s">
        <v>490</v>
      </c>
      <c r="B9" s="561"/>
      <c r="C9" s="561"/>
      <c r="D9" s="561"/>
      <c r="F9" s="562" t="s">
        <v>491</v>
      </c>
      <c r="G9" s="562"/>
      <c r="H9" s="562"/>
      <c r="I9" s="562"/>
    </row>
    <row r="10" spans="1:11" s="114" customFormat="1" ht="29.15" customHeight="1" x14ac:dyDescent="0.25">
      <c r="A10" s="208" t="s">
        <v>458</v>
      </c>
      <c r="B10" s="134" t="s">
        <v>988</v>
      </c>
      <c r="C10" s="134" t="s">
        <v>989</v>
      </c>
      <c r="D10" s="209" t="s">
        <v>264</v>
      </c>
      <c r="E10" s="123"/>
      <c r="F10" s="206" t="s">
        <v>458</v>
      </c>
      <c r="G10" s="134" t="s">
        <v>988</v>
      </c>
      <c r="H10" s="134" t="s">
        <v>989</v>
      </c>
      <c r="I10" s="207" t="s">
        <v>264</v>
      </c>
      <c r="J10" s="123"/>
    </row>
    <row r="11" spans="1:11" s="125" customFormat="1" ht="12.5" customHeight="1" x14ac:dyDescent="0.35">
      <c r="A11" s="326" t="s">
        <v>0</v>
      </c>
      <c r="B11" s="432">
        <v>121.02669729000002</v>
      </c>
      <c r="C11" s="432">
        <v>121.02669729000002</v>
      </c>
      <c r="D11" s="293">
        <f t="shared" ref="D11:D74" si="0">C11-B11</f>
        <v>0</v>
      </c>
      <c r="E11" s="124"/>
      <c r="F11" s="326" t="s">
        <v>35</v>
      </c>
      <c r="G11" s="462">
        <v>116.529527780001</v>
      </c>
      <c r="H11" s="435">
        <v>116.52952778</v>
      </c>
      <c r="I11" s="293">
        <f t="shared" ref="I11:I74" si="1">H11-G11</f>
        <v>-1.0089706847793423E-12</v>
      </c>
      <c r="J11" s="124"/>
    </row>
    <row r="12" spans="1:11" s="109" customFormat="1" ht="14.5" x14ac:dyDescent="0.35">
      <c r="A12" s="65" t="s">
        <v>1</v>
      </c>
      <c r="B12" s="435">
        <v>205.01543353</v>
      </c>
      <c r="C12" s="435">
        <v>205.01543353</v>
      </c>
      <c r="D12" s="229">
        <f t="shared" si="0"/>
        <v>0</v>
      </c>
      <c r="E12" s="300"/>
      <c r="F12" s="65" t="s">
        <v>71</v>
      </c>
      <c r="G12" s="463">
        <v>357.98032573000097</v>
      </c>
      <c r="H12" s="435">
        <v>357.98032573</v>
      </c>
      <c r="I12" s="229">
        <f t="shared" si="1"/>
        <v>-9.6633812063373625E-13</v>
      </c>
      <c r="J12" s="300"/>
    </row>
    <row r="13" spans="1:11" s="303" customFormat="1" ht="14.5" x14ac:dyDescent="0.35">
      <c r="A13" s="65" t="s">
        <v>2</v>
      </c>
      <c r="B13" s="435">
        <v>42.698431460000002</v>
      </c>
      <c r="C13" s="435">
        <v>42.698431460000002</v>
      </c>
      <c r="D13" s="301">
        <f t="shared" si="0"/>
        <v>0</v>
      </c>
      <c r="E13" s="302"/>
      <c r="F13" s="65" t="s">
        <v>229</v>
      </c>
      <c r="G13" s="464">
        <v>94.220790290001091</v>
      </c>
      <c r="H13" s="435">
        <v>94.220790290000309</v>
      </c>
      <c r="I13" s="301">
        <f t="shared" si="1"/>
        <v>-7.815970093361102E-13</v>
      </c>
      <c r="J13" s="302"/>
    </row>
    <row r="14" spans="1:11" ht="12.5" customHeight="1" x14ac:dyDescent="0.35">
      <c r="A14" s="65" t="s">
        <v>3</v>
      </c>
      <c r="B14" s="435">
        <v>0.43613800000000003</v>
      </c>
      <c r="C14" s="435">
        <v>0.43613800000000003</v>
      </c>
      <c r="D14" s="91">
        <f t="shared" si="0"/>
        <v>0</v>
      </c>
      <c r="E14" s="126"/>
      <c r="F14" s="65" t="s">
        <v>235</v>
      </c>
      <c r="G14" s="463">
        <v>92.099986359999889</v>
      </c>
      <c r="H14" s="435">
        <v>92.09998635999959</v>
      </c>
      <c r="I14" s="91">
        <f t="shared" si="1"/>
        <v>-2.9842794901924208E-13</v>
      </c>
      <c r="J14" s="126"/>
    </row>
    <row r="15" spans="1:11" ht="12.5" customHeight="1" x14ac:dyDescent="0.35">
      <c r="A15" s="65" t="s">
        <v>4</v>
      </c>
      <c r="B15" s="435">
        <v>5.9290888999999991</v>
      </c>
      <c r="C15" s="435">
        <v>5.9290888999999991</v>
      </c>
      <c r="D15" s="91">
        <f t="shared" si="0"/>
        <v>0</v>
      </c>
      <c r="E15" s="69"/>
      <c r="F15" s="65" t="s">
        <v>104</v>
      </c>
      <c r="G15" s="463">
        <v>75.242052130000104</v>
      </c>
      <c r="H15" s="435">
        <v>75.242052129999905</v>
      </c>
      <c r="I15" s="91">
        <f t="shared" si="1"/>
        <v>-1.9895196601282805E-13</v>
      </c>
      <c r="J15" s="126"/>
    </row>
    <row r="16" spans="1:11" ht="14.5" x14ac:dyDescent="0.35">
      <c r="A16" s="65" t="s">
        <v>5</v>
      </c>
      <c r="B16" s="435">
        <v>0.2388721</v>
      </c>
      <c r="C16" s="435">
        <v>0.2388721</v>
      </c>
      <c r="D16" s="91">
        <f t="shared" si="0"/>
        <v>0</v>
      </c>
      <c r="E16" s="69"/>
      <c r="F16" s="65" t="s">
        <v>172</v>
      </c>
      <c r="G16" s="464">
        <v>71.288420790000103</v>
      </c>
      <c r="H16" s="435">
        <v>71.288420789999904</v>
      </c>
      <c r="I16" s="91">
        <f t="shared" si="1"/>
        <v>-1.9895196601282805E-13</v>
      </c>
      <c r="J16" s="126"/>
    </row>
    <row r="17" spans="1:10" ht="14.5" x14ac:dyDescent="0.35">
      <c r="A17" s="65" t="s">
        <v>6</v>
      </c>
      <c r="B17" s="435">
        <v>0.41847675000000001</v>
      </c>
      <c r="C17" s="435">
        <v>0.41847675000000001</v>
      </c>
      <c r="D17" s="229">
        <f t="shared" si="0"/>
        <v>0</v>
      </c>
      <c r="E17" s="69"/>
      <c r="F17" s="65" t="s">
        <v>234</v>
      </c>
      <c r="G17" s="463">
        <v>28.9682709900001</v>
      </c>
      <c r="H17" s="435">
        <v>28.968270989999901</v>
      </c>
      <c r="I17" s="91">
        <f t="shared" si="1"/>
        <v>-1.9895196601282805E-13</v>
      </c>
      <c r="J17" s="126"/>
    </row>
    <row r="18" spans="1:10" ht="14.5" x14ac:dyDescent="0.35">
      <c r="A18" s="65" t="s">
        <v>7</v>
      </c>
      <c r="B18" s="435">
        <v>0</v>
      </c>
      <c r="C18" s="435">
        <v>0</v>
      </c>
      <c r="D18" s="229">
        <f t="shared" si="0"/>
        <v>0</v>
      </c>
      <c r="E18" s="69"/>
      <c r="F18" s="65" t="s">
        <v>22</v>
      </c>
      <c r="G18" s="463">
        <v>42.856649320000095</v>
      </c>
      <c r="H18" s="435">
        <v>42.856649319999903</v>
      </c>
      <c r="I18" s="91">
        <f t="shared" si="1"/>
        <v>-1.9184653865522705E-13</v>
      </c>
      <c r="J18" s="126"/>
    </row>
    <row r="19" spans="1:10" ht="14.5" x14ac:dyDescent="0.35">
      <c r="A19" s="65" t="s">
        <v>8</v>
      </c>
      <c r="B19" s="435">
        <v>0</v>
      </c>
      <c r="C19" s="435">
        <v>0</v>
      </c>
      <c r="D19" s="229">
        <f t="shared" si="0"/>
        <v>0</v>
      </c>
      <c r="E19" s="69"/>
      <c r="F19" s="65" t="s">
        <v>198</v>
      </c>
      <c r="G19" s="463">
        <v>71.758063630000095</v>
      </c>
      <c r="H19" s="435">
        <v>71.75806362999991</v>
      </c>
      <c r="I19" s="91">
        <f t="shared" si="1"/>
        <v>-1.8474111129762605E-13</v>
      </c>
      <c r="J19" s="126"/>
    </row>
    <row r="20" spans="1:10" ht="14.5" x14ac:dyDescent="0.35">
      <c r="A20" s="65" t="s">
        <v>9</v>
      </c>
      <c r="B20" s="435">
        <v>1431.8230934999997</v>
      </c>
      <c r="C20" s="435">
        <v>1431.8230934999997</v>
      </c>
      <c r="D20" s="229">
        <f t="shared" si="0"/>
        <v>0</v>
      </c>
      <c r="E20" s="69"/>
      <c r="F20" s="65" t="s">
        <v>174</v>
      </c>
      <c r="G20" s="463">
        <v>19.923647590000101</v>
      </c>
      <c r="H20" s="435">
        <v>19.923647589999998</v>
      </c>
      <c r="I20" s="91">
        <f t="shared" si="1"/>
        <v>-1.0302869668521453E-13</v>
      </c>
      <c r="J20" s="126"/>
    </row>
    <row r="21" spans="1:10" ht="14.5" x14ac:dyDescent="0.35">
      <c r="A21" s="65" t="s">
        <v>10</v>
      </c>
      <c r="B21" s="435">
        <v>13.735062220000001</v>
      </c>
      <c r="C21" s="435">
        <v>13.735062220000001</v>
      </c>
      <c r="D21" s="229">
        <f t="shared" si="0"/>
        <v>0</v>
      </c>
      <c r="E21" s="69"/>
      <c r="F21" s="65" t="s">
        <v>5</v>
      </c>
      <c r="G21" s="464">
        <v>45.341720639999998</v>
      </c>
      <c r="H21" s="435">
        <v>45.341720639999899</v>
      </c>
      <c r="I21" s="91">
        <f t="shared" si="1"/>
        <v>-9.9475983006414026E-14</v>
      </c>
      <c r="J21" s="126"/>
    </row>
    <row r="22" spans="1:10" ht="14.5" x14ac:dyDescent="0.35">
      <c r="A22" s="65" t="s">
        <v>11</v>
      </c>
      <c r="B22" s="435">
        <v>51.406357679999999</v>
      </c>
      <c r="C22" s="435">
        <v>51.406357679999999</v>
      </c>
      <c r="D22" s="91">
        <f t="shared" si="0"/>
        <v>0</v>
      </c>
      <c r="E22" s="69"/>
      <c r="F22" s="65" t="s">
        <v>103</v>
      </c>
      <c r="G22" s="464">
        <v>29.714562409999999</v>
      </c>
      <c r="H22" s="435">
        <v>29.7145624099999</v>
      </c>
      <c r="I22" s="91">
        <f t="shared" si="1"/>
        <v>-9.9475983006414026E-14</v>
      </c>
      <c r="J22" s="126"/>
    </row>
    <row r="23" spans="1:10" ht="14.5" x14ac:dyDescent="0.35">
      <c r="A23" s="65" t="s">
        <v>12</v>
      </c>
      <c r="B23" s="435">
        <v>11.30473688</v>
      </c>
      <c r="C23" s="435">
        <v>11.30473688</v>
      </c>
      <c r="D23" s="230">
        <f t="shared" si="0"/>
        <v>0</v>
      </c>
      <c r="E23" s="69"/>
      <c r="F23" s="65" t="s">
        <v>194</v>
      </c>
      <c r="G23" s="463">
        <v>57.889285139999998</v>
      </c>
      <c r="H23" s="435">
        <v>57.889285139999899</v>
      </c>
      <c r="I23" s="91">
        <f t="shared" si="1"/>
        <v>-9.9475983006414026E-14</v>
      </c>
      <c r="J23" s="126"/>
    </row>
    <row r="24" spans="1:10" ht="14.5" x14ac:dyDescent="0.35">
      <c r="A24" s="65" t="s">
        <v>13</v>
      </c>
      <c r="B24" s="435">
        <v>1.6000000000000001E-4</v>
      </c>
      <c r="C24" s="435">
        <v>1.6000000000000001E-4</v>
      </c>
      <c r="D24" s="231">
        <f t="shared" si="0"/>
        <v>0</v>
      </c>
      <c r="E24" s="69"/>
      <c r="F24" s="65" t="s">
        <v>204</v>
      </c>
      <c r="G24" s="464">
        <v>59.166137130000102</v>
      </c>
      <c r="H24" s="435">
        <v>59.166137130000003</v>
      </c>
      <c r="I24" s="91">
        <f t="shared" si="1"/>
        <v>-9.9475983006414026E-14</v>
      </c>
      <c r="J24" s="126"/>
    </row>
    <row r="25" spans="1:10" ht="14.5" x14ac:dyDescent="0.35">
      <c r="A25" s="65" t="s">
        <v>14</v>
      </c>
      <c r="B25" s="435">
        <v>0</v>
      </c>
      <c r="C25" s="435">
        <v>0</v>
      </c>
      <c r="D25" s="231">
        <f t="shared" si="0"/>
        <v>0</v>
      </c>
      <c r="E25" s="69"/>
      <c r="F25" s="65" t="s">
        <v>9</v>
      </c>
      <c r="G25" s="464">
        <v>59.604924020000098</v>
      </c>
      <c r="H25" s="435">
        <v>59.604924020000006</v>
      </c>
      <c r="I25" s="91">
        <f t="shared" si="1"/>
        <v>-9.2370555648813024E-14</v>
      </c>
      <c r="J25" s="126"/>
    </row>
    <row r="26" spans="1:10" ht="14.5" x14ac:dyDescent="0.35">
      <c r="A26" s="65" t="s">
        <v>15</v>
      </c>
      <c r="B26" s="435">
        <v>0</v>
      </c>
      <c r="C26" s="435">
        <v>0</v>
      </c>
      <c r="D26" s="91">
        <f t="shared" si="0"/>
        <v>0</v>
      </c>
      <c r="E26" s="69"/>
      <c r="F26" s="65" t="s">
        <v>99</v>
      </c>
      <c r="G26" s="464">
        <v>36.996947649999996</v>
      </c>
      <c r="H26" s="435">
        <v>36.996947649999903</v>
      </c>
      <c r="I26" s="91">
        <f t="shared" si="1"/>
        <v>-9.2370555648813024E-14</v>
      </c>
      <c r="J26" s="126"/>
    </row>
    <row r="27" spans="1:10" ht="14.5" x14ac:dyDescent="0.35">
      <c r="A27" s="65" t="s">
        <v>16</v>
      </c>
      <c r="B27" s="435">
        <v>3.4E-5</v>
      </c>
      <c r="C27" s="435">
        <v>3.4E-5</v>
      </c>
      <c r="D27" s="91">
        <f t="shared" si="0"/>
        <v>0</v>
      </c>
      <c r="E27" s="69"/>
      <c r="F27" s="65" t="s">
        <v>252</v>
      </c>
      <c r="G27" s="463">
        <v>8.3571139300000095</v>
      </c>
      <c r="H27" s="435">
        <v>8.3571139299999793</v>
      </c>
      <c r="I27" s="91">
        <f t="shared" si="1"/>
        <v>-3.0198066269804258E-14</v>
      </c>
      <c r="J27" s="126"/>
    </row>
    <row r="28" spans="1:10" ht="14.5" x14ac:dyDescent="0.35">
      <c r="A28" s="65" t="s">
        <v>17</v>
      </c>
      <c r="B28" s="435">
        <v>0</v>
      </c>
      <c r="C28" s="435">
        <v>0</v>
      </c>
      <c r="D28" s="91">
        <f t="shared" si="0"/>
        <v>0</v>
      </c>
      <c r="E28" s="69"/>
      <c r="F28" s="65" t="s">
        <v>138</v>
      </c>
      <c r="G28" s="463">
        <v>7.79676481</v>
      </c>
      <c r="H28" s="435">
        <v>7.7967648099999902</v>
      </c>
      <c r="I28" s="91">
        <f t="shared" si="1"/>
        <v>-9.7699626167013776E-15</v>
      </c>
      <c r="J28" s="126"/>
    </row>
    <row r="29" spans="1:10" ht="14.5" x14ac:dyDescent="0.35">
      <c r="A29" s="65" t="s">
        <v>18</v>
      </c>
      <c r="B29" s="435">
        <v>8.0631999999999995E-3</v>
      </c>
      <c r="C29" s="435">
        <v>8.0631999999999995E-3</v>
      </c>
      <c r="D29" s="91">
        <f t="shared" si="0"/>
        <v>0</v>
      </c>
      <c r="E29" s="69"/>
      <c r="F29" s="65" t="s">
        <v>173</v>
      </c>
      <c r="G29" s="463">
        <v>6.5703217800000093</v>
      </c>
      <c r="H29" s="435">
        <v>6.5703217800000004</v>
      </c>
      <c r="I29" s="91">
        <f t="shared" si="1"/>
        <v>-8.8817841970012523E-15</v>
      </c>
      <c r="J29" s="126"/>
    </row>
    <row r="30" spans="1:10" ht="14.5" x14ac:dyDescent="0.35">
      <c r="A30" s="65" t="s">
        <v>19</v>
      </c>
      <c r="B30" s="435">
        <v>1.9638950400000001</v>
      </c>
      <c r="C30" s="435">
        <v>1.9638950400000001</v>
      </c>
      <c r="D30" s="91">
        <f t="shared" si="0"/>
        <v>0</v>
      </c>
      <c r="E30" s="69"/>
      <c r="F30" s="65" t="s">
        <v>0</v>
      </c>
      <c r="G30" s="463">
        <v>9.5686906500000006</v>
      </c>
      <c r="H30" s="435">
        <v>9.5686906500000006</v>
      </c>
      <c r="I30" s="91">
        <f t="shared" si="1"/>
        <v>0</v>
      </c>
      <c r="J30" s="126"/>
    </row>
    <row r="31" spans="1:10" ht="14.5" x14ac:dyDescent="0.35">
      <c r="A31" s="65" t="s">
        <v>20</v>
      </c>
      <c r="B31" s="435">
        <v>29.327742360000002</v>
      </c>
      <c r="C31" s="435">
        <v>29.327742360000002</v>
      </c>
      <c r="D31" s="91">
        <f t="shared" si="0"/>
        <v>0</v>
      </c>
      <c r="E31" s="69"/>
      <c r="F31" s="65" t="s">
        <v>1</v>
      </c>
      <c r="G31" s="463">
        <v>6.3752629999999991E-2</v>
      </c>
      <c r="H31" s="435">
        <v>6.3752629999999991E-2</v>
      </c>
      <c r="I31" s="91">
        <f t="shared" si="1"/>
        <v>0</v>
      </c>
      <c r="J31" s="126"/>
    </row>
    <row r="32" spans="1:10" ht="14.5" x14ac:dyDescent="0.35">
      <c r="A32" s="65" t="s">
        <v>21</v>
      </c>
      <c r="B32" s="435">
        <v>26.163858780000002</v>
      </c>
      <c r="C32" s="435">
        <v>26.163858780000002</v>
      </c>
      <c r="D32" s="91">
        <f t="shared" si="0"/>
        <v>0</v>
      </c>
      <c r="E32" s="69"/>
      <c r="F32" s="65" t="s">
        <v>2</v>
      </c>
      <c r="G32" s="464">
        <v>55.961728530000002</v>
      </c>
      <c r="H32" s="435">
        <v>55.961728530000002</v>
      </c>
      <c r="I32" s="91">
        <f t="shared" si="1"/>
        <v>0</v>
      </c>
      <c r="J32" s="126"/>
    </row>
    <row r="33" spans="1:10" ht="14.5" x14ac:dyDescent="0.35">
      <c r="A33" s="65" t="s">
        <v>22</v>
      </c>
      <c r="B33" s="435">
        <v>2.9999999999999997E-4</v>
      </c>
      <c r="C33" s="435">
        <v>2.9999999999999997E-4</v>
      </c>
      <c r="D33" s="91">
        <f t="shared" si="0"/>
        <v>0</v>
      </c>
      <c r="E33" s="69"/>
      <c r="F33" s="65" t="s">
        <v>3</v>
      </c>
      <c r="G33" s="464">
        <v>0.68827563999999997</v>
      </c>
      <c r="H33" s="435">
        <v>0.68827563999999997</v>
      </c>
      <c r="I33" s="91">
        <f t="shared" si="1"/>
        <v>0</v>
      </c>
      <c r="J33" s="126"/>
    </row>
    <row r="34" spans="1:10" ht="14.5" x14ac:dyDescent="0.35">
      <c r="A34" s="65" t="s">
        <v>23</v>
      </c>
      <c r="B34" s="435">
        <v>25.306928379999999</v>
      </c>
      <c r="C34" s="435">
        <v>25.306928379999999</v>
      </c>
      <c r="D34" s="91">
        <f t="shared" si="0"/>
        <v>0</v>
      </c>
      <c r="E34" s="69"/>
      <c r="F34" s="65" t="s">
        <v>4</v>
      </c>
      <c r="G34" s="464">
        <v>13.71775865</v>
      </c>
      <c r="H34" s="435">
        <v>13.71775865</v>
      </c>
      <c r="I34" s="91">
        <f t="shared" si="1"/>
        <v>0</v>
      </c>
      <c r="J34" s="126"/>
    </row>
    <row r="35" spans="1:10" ht="14.5" x14ac:dyDescent="0.35">
      <c r="A35" s="65" t="s">
        <v>24</v>
      </c>
      <c r="B35" s="435">
        <v>3.3999495</v>
      </c>
      <c r="C35" s="435">
        <v>3.3999495</v>
      </c>
      <c r="D35" s="91">
        <f t="shared" si="0"/>
        <v>0</v>
      </c>
      <c r="E35" s="69"/>
      <c r="F35" s="65" t="s">
        <v>6</v>
      </c>
      <c r="G35" s="464">
        <v>2.2315993299999999</v>
      </c>
      <c r="H35" s="435">
        <v>2.2315993299999999</v>
      </c>
      <c r="I35" s="91">
        <f t="shared" si="1"/>
        <v>0</v>
      </c>
      <c r="J35" s="126"/>
    </row>
    <row r="36" spans="1:10" ht="14.5" x14ac:dyDescent="0.35">
      <c r="A36" s="65" t="s">
        <v>25</v>
      </c>
      <c r="B36" s="435">
        <v>7.1486000000000006E-3</v>
      </c>
      <c r="C36" s="435">
        <v>7.1486000000000006E-3</v>
      </c>
      <c r="D36" s="91">
        <f t="shared" si="0"/>
        <v>0</v>
      </c>
      <c r="E36" s="69"/>
      <c r="F36" s="65" t="s">
        <v>7</v>
      </c>
      <c r="G36" s="464">
        <v>26.69671898</v>
      </c>
      <c r="H36" s="435">
        <v>26.69671898</v>
      </c>
      <c r="I36" s="91">
        <f t="shared" si="1"/>
        <v>0</v>
      </c>
      <c r="J36" s="126"/>
    </row>
    <row r="37" spans="1:10" ht="14.5" x14ac:dyDescent="0.35">
      <c r="A37" s="65" t="s">
        <v>26</v>
      </c>
      <c r="B37" s="435">
        <v>6.7436889999999999E-2</v>
      </c>
      <c r="C37" s="435">
        <v>6.7436889999999999E-2</v>
      </c>
      <c r="D37" s="91">
        <f t="shared" si="0"/>
        <v>0</v>
      </c>
      <c r="E37" s="69"/>
      <c r="F37" s="65" t="s">
        <v>8</v>
      </c>
      <c r="G37" s="464">
        <v>0.13410827</v>
      </c>
      <c r="H37" s="435">
        <v>0.13410827</v>
      </c>
      <c r="I37" s="91">
        <f t="shared" si="1"/>
        <v>0</v>
      </c>
      <c r="J37" s="126"/>
    </row>
    <row r="38" spans="1:10" ht="14.5" x14ac:dyDescent="0.35">
      <c r="A38" s="65" t="s">
        <v>27</v>
      </c>
      <c r="B38" s="435">
        <v>2.7119900000000001E-3</v>
      </c>
      <c r="C38" s="435">
        <v>2.7119900000000001E-3</v>
      </c>
      <c r="D38" s="91">
        <f t="shared" si="0"/>
        <v>0</v>
      </c>
      <c r="E38" s="69"/>
      <c r="F38" s="65" t="s">
        <v>10</v>
      </c>
      <c r="G38" s="464">
        <v>0.89298911999999997</v>
      </c>
      <c r="H38" s="435">
        <v>0.89298911999999997</v>
      </c>
      <c r="I38" s="91">
        <f t="shared" si="1"/>
        <v>0</v>
      </c>
      <c r="J38" s="126"/>
    </row>
    <row r="39" spans="1:10" ht="14.5" x14ac:dyDescent="0.35">
      <c r="A39" s="65" t="s">
        <v>28</v>
      </c>
      <c r="B39" s="435">
        <v>2.5891000000000001E-2</v>
      </c>
      <c r="C39" s="435">
        <v>2.5891000000000001E-2</v>
      </c>
      <c r="D39" s="91">
        <f t="shared" si="0"/>
        <v>0</v>
      </c>
      <c r="E39" s="69"/>
      <c r="F39" s="65" t="s">
        <v>11</v>
      </c>
      <c r="G39" s="463">
        <v>0.32880013000000002</v>
      </c>
      <c r="H39" s="435">
        <v>0.32880013000000002</v>
      </c>
      <c r="I39" s="91">
        <f t="shared" si="1"/>
        <v>0</v>
      </c>
      <c r="J39" s="126"/>
    </row>
    <row r="40" spans="1:10" ht="14.5" x14ac:dyDescent="0.35">
      <c r="A40" s="65" t="s">
        <v>29</v>
      </c>
      <c r="B40" s="435">
        <v>0</v>
      </c>
      <c r="C40" s="435">
        <v>0</v>
      </c>
      <c r="D40" s="91">
        <f t="shared" si="0"/>
        <v>0</v>
      </c>
      <c r="E40" s="69"/>
      <c r="F40" s="65" t="s">
        <v>12</v>
      </c>
      <c r="G40" s="464">
        <v>27.45109223</v>
      </c>
      <c r="H40" s="435">
        <v>27.45109223</v>
      </c>
      <c r="I40" s="91">
        <f t="shared" si="1"/>
        <v>0</v>
      </c>
      <c r="J40" s="126"/>
    </row>
    <row r="41" spans="1:10" ht="14.5" x14ac:dyDescent="0.35">
      <c r="A41" s="65" t="s">
        <v>30</v>
      </c>
      <c r="B41" s="435">
        <v>2.7323400000000001E-2</v>
      </c>
      <c r="C41" s="435">
        <v>2.7323400000000001E-2</v>
      </c>
      <c r="D41" s="91">
        <f t="shared" si="0"/>
        <v>0</v>
      </c>
      <c r="E41" s="69"/>
      <c r="F41" s="65" t="s">
        <v>13</v>
      </c>
      <c r="G41" s="463">
        <v>118.42703793999999</v>
      </c>
      <c r="H41" s="435">
        <v>118.42703793999999</v>
      </c>
      <c r="I41" s="91">
        <f t="shared" si="1"/>
        <v>0</v>
      </c>
      <c r="J41" s="126"/>
    </row>
    <row r="42" spans="1:10" ht="14.5" x14ac:dyDescent="0.35">
      <c r="A42" s="65" t="s">
        <v>31</v>
      </c>
      <c r="B42" s="435">
        <v>2.8800000000000002E-3</v>
      </c>
      <c r="C42" s="435">
        <v>2.8800000000000002E-3</v>
      </c>
      <c r="D42" s="91">
        <f t="shared" si="0"/>
        <v>0</v>
      </c>
      <c r="E42" s="69"/>
      <c r="F42" s="65" t="s">
        <v>14</v>
      </c>
      <c r="G42" s="463">
        <v>20.523647780000001</v>
      </c>
      <c r="H42" s="435">
        <v>20.523647780000001</v>
      </c>
      <c r="I42" s="91">
        <f t="shared" si="1"/>
        <v>0</v>
      </c>
      <c r="J42" s="126"/>
    </row>
    <row r="43" spans="1:10" ht="14.5" x14ac:dyDescent="0.35">
      <c r="A43" s="65" t="s">
        <v>32</v>
      </c>
      <c r="B43" s="435">
        <v>5.173705E-2</v>
      </c>
      <c r="C43" s="435">
        <v>5.173705E-2</v>
      </c>
      <c r="D43" s="91">
        <f t="shared" si="0"/>
        <v>0</v>
      </c>
      <c r="E43" s="69"/>
      <c r="F43" s="65" t="s">
        <v>15</v>
      </c>
      <c r="G43" s="464">
        <v>3.3645999999999996E-4</v>
      </c>
      <c r="H43" s="435">
        <v>3.3645999999999996E-4</v>
      </c>
      <c r="I43" s="91">
        <f t="shared" si="1"/>
        <v>0</v>
      </c>
      <c r="J43" s="126"/>
    </row>
    <row r="44" spans="1:10" ht="14.5" x14ac:dyDescent="0.35">
      <c r="A44" s="65" t="s">
        <v>33</v>
      </c>
      <c r="B44" s="435">
        <v>18.209323979999997</v>
      </c>
      <c r="C44" s="435">
        <v>18.209323979999997</v>
      </c>
      <c r="D44" s="91">
        <f t="shared" si="0"/>
        <v>0</v>
      </c>
      <c r="E44" s="69"/>
      <c r="F44" s="65" t="s">
        <v>16</v>
      </c>
      <c r="G44" s="463">
        <v>36.40730121</v>
      </c>
      <c r="H44" s="435">
        <v>36.40730121</v>
      </c>
      <c r="I44" s="91">
        <f t="shared" si="1"/>
        <v>0</v>
      </c>
      <c r="J44" s="126"/>
    </row>
    <row r="45" spans="1:10" ht="14.5" x14ac:dyDescent="0.35">
      <c r="A45" s="65" t="s">
        <v>34</v>
      </c>
      <c r="B45" s="435">
        <v>0</v>
      </c>
      <c r="C45" s="435">
        <v>0</v>
      </c>
      <c r="D45" s="91">
        <f t="shared" si="0"/>
        <v>0</v>
      </c>
      <c r="E45" s="69"/>
      <c r="F45" s="65" t="s">
        <v>17</v>
      </c>
      <c r="G45" s="464">
        <v>13.41359115</v>
      </c>
      <c r="H45" s="435">
        <v>13.41359115</v>
      </c>
      <c r="I45" s="91">
        <f t="shared" si="1"/>
        <v>0</v>
      </c>
      <c r="J45" s="126"/>
    </row>
    <row r="46" spans="1:10" ht="14.5" x14ac:dyDescent="0.35">
      <c r="A46" s="65" t="s">
        <v>35</v>
      </c>
      <c r="B46" s="435">
        <v>34.730333549999997</v>
      </c>
      <c r="C46" s="435">
        <v>34.730333549999997</v>
      </c>
      <c r="D46" s="91">
        <f t="shared" si="0"/>
        <v>0</v>
      </c>
      <c r="E46" s="69"/>
      <c r="F46" s="65" t="s">
        <v>18</v>
      </c>
      <c r="G46" s="463">
        <v>0.23629182000000001</v>
      </c>
      <c r="H46" s="435">
        <v>0.23629182000000001</v>
      </c>
      <c r="I46" s="91">
        <f t="shared" si="1"/>
        <v>0</v>
      </c>
      <c r="J46" s="126"/>
    </row>
    <row r="47" spans="1:10" ht="14.5" x14ac:dyDescent="0.35">
      <c r="A47" s="65" t="s">
        <v>36</v>
      </c>
      <c r="B47" s="435">
        <v>0.45733488</v>
      </c>
      <c r="C47" s="435">
        <v>0.45733488</v>
      </c>
      <c r="D47" s="91">
        <f t="shared" si="0"/>
        <v>0</v>
      </c>
      <c r="E47" s="69"/>
      <c r="F47" s="65" t="s">
        <v>19</v>
      </c>
      <c r="G47" s="463">
        <v>1.26905757</v>
      </c>
      <c r="H47" s="435">
        <v>1.26905757</v>
      </c>
      <c r="I47" s="91">
        <f t="shared" si="1"/>
        <v>0</v>
      </c>
      <c r="J47" s="126"/>
    </row>
    <row r="48" spans="1:10" ht="14.5" x14ac:dyDescent="0.35">
      <c r="A48" s="65" t="s">
        <v>37</v>
      </c>
      <c r="B48" s="435">
        <v>95.373407380000003</v>
      </c>
      <c r="C48" s="435">
        <v>95.373407380000003</v>
      </c>
      <c r="D48" s="91">
        <f t="shared" si="0"/>
        <v>0</v>
      </c>
      <c r="E48" s="69"/>
      <c r="F48" s="65" t="s">
        <v>20</v>
      </c>
      <c r="G48" s="464">
        <v>121.31917279000001</v>
      </c>
      <c r="H48" s="435">
        <v>121.31917279000001</v>
      </c>
      <c r="I48" s="91">
        <f t="shared" si="1"/>
        <v>0</v>
      </c>
      <c r="J48" s="126"/>
    </row>
    <row r="49" spans="1:10" ht="14.5" x14ac:dyDescent="0.35">
      <c r="A49" s="65" t="s">
        <v>38</v>
      </c>
      <c r="B49" s="435">
        <v>0</v>
      </c>
      <c r="C49" s="435">
        <v>0</v>
      </c>
      <c r="D49" s="91">
        <f t="shared" si="0"/>
        <v>0</v>
      </c>
      <c r="E49" s="69"/>
      <c r="F49" s="65" t="s">
        <v>23</v>
      </c>
      <c r="G49" s="464">
        <v>35.680290740000004</v>
      </c>
      <c r="H49" s="435">
        <v>35.680290740000004</v>
      </c>
      <c r="I49" s="91">
        <f t="shared" si="1"/>
        <v>0</v>
      </c>
      <c r="J49" s="126"/>
    </row>
    <row r="50" spans="1:10" ht="14.5" x14ac:dyDescent="0.35">
      <c r="A50" s="65" t="s">
        <v>39</v>
      </c>
      <c r="B50" s="435">
        <v>0.52474136000000005</v>
      </c>
      <c r="C50" s="435">
        <v>0.52474136000000005</v>
      </c>
      <c r="D50" s="91">
        <f t="shared" si="0"/>
        <v>0</v>
      </c>
      <c r="E50" s="69"/>
      <c r="F50" s="65" t="s">
        <v>24</v>
      </c>
      <c r="G50" s="463">
        <v>15.182117330000001</v>
      </c>
      <c r="H50" s="435">
        <v>15.182117330000001</v>
      </c>
      <c r="I50" s="91">
        <f t="shared" si="1"/>
        <v>0</v>
      </c>
      <c r="J50" s="126"/>
    </row>
    <row r="51" spans="1:10" ht="14.5" x14ac:dyDescent="0.35">
      <c r="A51" s="65" t="s">
        <v>40</v>
      </c>
      <c r="B51" s="435">
        <v>0.74698308999999996</v>
      </c>
      <c r="C51" s="435">
        <v>0.74698308999999996</v>
      </c>
      <c r="D51" s="91">
        <f t="shared" si="0"/>
        <v>0</v>
      </c>
      <c r="E51" s="69"/>
      <c r="F51" s="65" t="s">
        <v>25</v>
      </c>
      <c r="G51" s="464">
        <v>27.98032345</v>
      </c>
      <c r="H51" s="435">
        <v>27.98032345</v>
      </c>
      <c r="I51" s="91">
        <f t="shared" si="1"/>
        <v>0</v>
      </c>
      <c r="J51" s="126"/>
    </row>
    <row r="52" spans="1:10" ht="14.5" x14ac:dyDescent="0.35">
      <c r="A52" s="65" t="s">
        <v>41</v>
      </c>
      <c r="B52" s="435">
        <v>0</v>
      </c>
      <c r="C52" s="435">
        <v>0</v>
      </c>
      <c r="D52" s="91">
        <f t="shared" si="0"/>
        <v>0</v>
      </c>
      <c r="E52" s="69"/>
      <c r="F52" s="65" t="s">
        <v>26</v>
      </c>
      <c r="G52" s="463">
        <v>164.94380928999999</v>
      </c>
      <c r="H52" s="435">
        <v>164.94380928999999</v>
      </c>
      <c r="I52" s="91">
        <f t="shared" si="1"/>
        <v>0</v>
      </c>
      <c r="J52" s="126"/>
    </row>
    <row r="53" spans="1:10" ht="14.5" x14ac:dyDescent="0.35">
      <c r="A53" s="65" t="s">
        <v>42</v>
      </c>
      <c r="B53" s="435">
        <v>12.428000000000001</v>
      </c>
      <c r="C53" s="435">
        <v>12.428000000000001</v>
      </c>
      <c r="D53" s="91">
        <f t="shared" si="0"/>
        <v>0</v>
      </c>
      <c r="E53" s="69"/>
      <c r="F53" s="65" t="s">
        <v>27</v>
      </c>
      <c r="G53" s="464">
        <v>45.871907960000101</v>
      </c>
      <c r="H53" s="435">
        <v>45.871907960000101</v>
      </c>
      <c r="I53" s="91">
        <f t="shared" si="1"/>
        <v>0</v>
      </c>
      <c r="J53" s="126"/>
    </row>
    <row r="54" spans="1:10" ht="14.5" x14ac:dyDescent="0.35">
      <c r="A54" s="65" t="s">
        <v>43</v>
      </c>
      <c r="B54" s="435">
        <v>0</v>
      </c>
      <c r="C54" s="435">
        <v>0</v>
      </c>
      <c r="D54" s="91">
        <f t="shared" si="0"/>
        <v>0</v>
      </c>
      <c r="E54" s="69"/>
      <c r="F54" s="65" t="s">
        <v>28</v>
      </c>
      <c r="G54" s="464">
        <v>23.352484180000001</v>
      </c>
      <c r="H54" s="435">
        <v>23.352484180000001</v>
      </c>
      <c r="I54" s="91">
        <f t="shared" si="1"/>
        <v>0</v>
      </c>
      <c r="J54" s="126"/>
    </row>
    <row r="55" spans="1:10" ht="14.5" x14ac:dyDescent="0.35">
      <c r="A55" s="65" t="s">
        <v>44</v>
      </c>
      <c r="B55" s="435">
        <v>7.5967500000000002E-3</v>
      </c>
      <c r="C55" s="435">
        <v>7.5967500000000002E-3</v>
      </c>
      <c r="D55" s="91">
        <f t="shared" si="0"/>
        <v>0</v>
      </c>
      <c r="E55" s="69"/>
      <c r="F55" s="65" t="s">
        <v>29</v>
      </c>
      <c r="G55" s="464">
        <v>0.41754629999999998</v>
      </c>
      <c r="H55" s="435">
        <v>0.41754629999999998</v>
      </c>
      <c r="I55" s="199">
        <f t="shared" si="1"/>
        <v>0</v>
      </c>
      <c r="J55" s="126"/>
    </row>
    <row r="56" spans="1:10" ht="14.5" x14ac:dyDescent="0.35">
      <c r="A56" s="65" t="s">
        <v>45</v>
      </c>
      <c r="B56" s="435">
        <v>6.7671300000000005E-3</v>
      </c>
      <c r="C56" s="435">
        <v>6.7671300000000005E-3</v>
      </c>
      <c r="D56" s="91">
        <f t="shared" si="0"/>
        <v>0</v>
      </c>
      <c r="E56" s="69"/>
      <c r="F56" s="65" t="s">
        <v>30</v>
      </c>
      <c r="G56" s="464">
        <v>31.05192684</v>
      </c>
      <c r="H56" s="435">
        <v>31.05192684</v>
      </c>
      <c r="I56" s="199">
        <f t="shared" si="1"/>
        <v>0</v>
      </c>
      <c r="J56" s="126"/>
    </row>
    <row r="57" spans="1:10" ht="14.5" x14ac:dyDescent="0.35">
      <c r="A57" s="65" t="s">
        <v>46</v>
      </c>
      <c r="B57" s="435">
        <v>0</v>
      </c>
      <c r="C57" s="435">
        <v>0</v>
      </c>
      <c r="D57" s="91">
        <f t="shared" si="0"/>
        <v>0</v>
      </c>
      <c r="E57" s="69"/>
      <c r="F57" s="65" t="s">
        <v>31</v>
      </c>
      <c r="G57" s="463">
        <v>7.3886057000000003</v>
      </c>
      <c r="H57" s="435">
        <v>7.3886057000000003</v>
      </c>
      <c r="I57" s="229">
        <f t="shared" si="1"/>
        <v>0</v>
      </c>
      <c r="J57" s="126"/>
    </row>
    <row r="58" spans="1:10" ht="14.5" x14ac:dyDescent="0.35">
      <c r="A58" s="65" t="s">
        <v>47</v>
      </c>
      <c r="B58" s="435">
        <v>146.78030655000001</v>
      </c>
      <c r="C58" s="435">
        <v>146.78030655000001</v>
      </c>
      <c r="D58" s="91">
        <f t="shared" si="0"/>
        <v>0</v>
      </c>
      <c r="E58" s="69"/>
      <c r="F58" s="65" t="s">
        <v>32</v>
      </c>
      <c r="G58" s="463">
        <v>21.47743929</v>
      </c>
      <c r="H58" s="435">
        <v>21.47743929</v>
      </c>
      <c r="I58" s="229">
        <f t="shared" si="1"/>
        <v>0</v>
      </c>
      <c r="J58" s="126"/>
    </row>
    <row r="59" spans="1:10" ht="14.5" x14ac:dyDescent="0.35">
      <c r="A59" s="65" t="s">
        <v>48</v>
      </c>
      <c r="B59" s="435">
        <v>9.4049999999999995E-2</v>
      </c>
      <c r="C59" s="435">
        <v>9.4049999999999995E-2</v>
      </c>
      <c r="D59" s="91">
        <f t="shared" si="0"/>
        <v>0</v>
      </c>
      <c r="E59" s="69"/>
      <c r="F59" s="65" t="s">
        <v>33</v>
      </c>
      <c r="G59" s="463">
        <v>96.994344900000002</v>
      </c>
      <c r="H59" s="435">
        <v>96.994344900000002</v>
      </c>
      <c r="I59" s="91">
        <f t="shared" si="1"/>
        <v>0</v>
      </c>
      <c r="J59" s="126"/>
    </row>
    <row r="60" spans="1:10" ht="14.5" x14ac:dyDescent="0.35">
      <c r="A60" s="65" t="s">
        <v>49</v>
      </c>
      <c r="B60" s="435">
        <v>5.8518361100000007</v>
      </c>
      <c r="C60" s="435">
        <v>5.8518361100000007</v>
      </c>
      <c r="D60" s="91">
        <f t="shared" si="0"/>
        <v>0</v>
      </c>
      <c r="E60" s="69"/>
      <c r="F60" s="65" t="s">
        <v>34</v>
      </c>
      <c r="G60" s="464">
        <v>16.00251364</v>
      </c>
      <c r="H60" s="435">
        <v>16.00251364</v>
      </c>
      <c r="I60" s="91">
        <f t="shared" si="1"/>
        <v>0</v>
      </c>
      <c r="J60" s="126"/>
    </row>
    <row r="61" spans="1:10" ht="14.5" x14ac:dyDescent="0.35">
      <c r="A61" s="65" t="s">
        <v>50</v>
      </c>
      <c r="B61" s="435">
        <v>0</v>
      </c>
      <c r="C61" s="435">
        <v>0</v>
      </c>
      <c r="D61" s="91">
        <f t="shared" si="0"/>
        <v>0</v>
      </c>
      <c r="E61" s="69"/>
      <c r="F61" s="65" t="s">
        <v>36</v>
      </c>
      <c r="G61" s="464">
        <v>50.725113369999995</v>
      </c>
      <c r="H61" s="435">
        <v>50.725113369999995</v>
      </c>
      <c r="I61" s="91">
        <f t="shared" si="1"/>
        <v>0</v>
      </c>
      <c r="J61" s="126"/>
    </row>
    <row r="62" spans="1:10" ht="14.5" x14ac:dyDescent="0.35">
      <c r="A62" s="65" t="s">
        <v>51</v>
      </c>
      <c r="B62" s="435">
        <v>2.1000290000000001</v>
      </c>
      <c r="C62" s="435">
        <v>2.1000290000000001</v>
      </c>
      <c r="D62" s="91">
        <f t="shared" si="0"/>
        <v>0</v>
      </c>
      <c r="E62" s="69"/>
      <c r="F62" s="65" t="s">
        <v>37</v>
      </c>
      <c r="G62" s="463">
        <v>203.574956920001</v>
      </c>
      <c r="H62" s="435">
        <v>203.574956920001</v>
      </c>
      <c r="I62" s="91">
        <f t="shared" si="1"/>
        <v>0</v>
      </c>
      <c r="J62" s="126"/>
    </row>
    <row r="63" spans="1:10" ht="14.5" x14ac:dyDescent="0.35">
      <c r="A63" s="65" t="s">
        <v>52</v>
      </c>
      <c r="B63" s="435">
        <v>0</v>
      </c>
      <c r="C63" s="435">
        <v>0</v>
      </c>
      <c r="D63" s="91">
        <f t="shared" si="0"/>
        <v>0</v>
      </c>
      <c r="E63" s="69"/>
      <c r="F63" s="65" t="s">
        <v>38</v>
      </c>
      <c r="G63" s="463">
        <v>4.7110800000000003E-3</v>
      </c>
      <c r="H63" s="435">
        <v>4.7110800000000003E-3</v>
      </c>
      <c r="I63" s="91">
        <f t="shared" si="1"/>
        <v>0</v>
      </c>
      <c r="J63" s="126"/>
    </row>
    <row r="64" spans="1:10" ht="14.5" x14ac:dyDescent="0.35">
      <c r="A64" s="65" t="s">
        <v>53</v>
      </c>
      <c r="B64" s="435">
        <v>0</v>
      </c>
      <c r="C64" s="435">
        <v>0</v>
      </c>
      <c r="D64" s="91">
        <f t="shared" si="0"/>
        <v>0</v>
      </c>
      <c r="E64" s="69"/>
      <c r="F64" s="65" t="s">
        <v>39</v>
      </c>
      <c r="G64" s="463">
        <v>73.87732604</v>
      </c>
      <c r="H64" s="435">
        <v>73.87732604</v>
      </c>
      <c r="I64" s="91">
        <f t="shared" si="1"/>
        <v>0</v>
      </c>
      <c r="J64" s="126"/>
    </row>
    <row r="65" spans="1:10" ht="14.5" x14ac:dyDescent="0.35">
      <c r="A65" s="65" t="s">
        <v>54</v>
      </c>
      <c r="B65" s="435">
        <v>0</v>
      </c>
      <c r="C65" s="435">
        <v>0</v>
      </c>
      <c r="D65" s="91">
        <f t="shared" si="0"/>
        <v>0</v>
      </c>
      <c r="E65" s="69"/>
      <c r="F65" s="65" t="s">
        <v>40</v>
      </c>
      <c r="G65" s="463">
        <v>2.09982165</v>
      </c>
      <c r="H65" s="435">
        <v>2.09982165</v>
      </c>
      <c r="I65" s="91">
        <f t="shared" si="1"/>
        <v>0</v>
      </c>
      <c r="J65" s="126"/>
    </row>
    <row r="66" spans="1:10" ht="14.5" x14ac:dyDescent="0.35">
      <c r="A66" s="65" t="s">
        <v>55</v>
      </c>
      <c r="B66" s="435">
        <v>9.8220000000000005E-5</v>
      </c>
      <c r="C66" s="435">
        <v>9.8220000000000005E-5</v>
      </c>
      <c r="D66" s="91">
        <f t="shared" si="0"/>
        <v>0</v>
      </c>
      <c r="E66" s="69"/>
      <c r="F66" s="65" t="s">
        <v>41</v>
      </c>
      <c r="G66" s="464">
        <v>0</v>
      </c>
      <c r="H66" s="435">
        <v>0</v>
      </c>
      <c r="I66" s="91">
        <f t="shared" si="1"/>
        <v>0</v>
      </c>
      <c r="J66" s="126"/>
    </row>
    <row r="67" spans="1:10" ht="14.5" x14ac:dyDescent="0.35">
      <c r="A67" s="65" t="s">
        <v>56</v>
      </c>
      <c r="B67" s="435">
        <v>0</v>
      </c>
      <c r="C67" s="435">
        <v>0</v>
      </c>
      <c r="D67" s="91">
        <f t="shared" si="0"/>
        <v>0</v>
      </c>
      <c r="E67" s="69"/>
      <c r="F67" s="65" t="s">
        <v>42</v>
      </c>
      <c r="G67" s="463">
        <v>2.4359858999999999</v>
      </c>
      <c r="H67" s="435">
        <v>2.4359858999999999</v>
      </c>
      <c r="I67" s="91">
        <f t="shared" si="1"/>
        <v>0</v>
      </c>
      <c r="J67" s="126"/>
    </row>
    <row r="68" spans="1:10" ht="14.5" x14ac:dyDescent="0.35">
      <c r="A68" s="65" t="s">
        <v>57</v>
      </c>
      <c r="B68" s="435">
        <v>0</v>
      </c>
      <c r="C68" s="435">
        <v>0</v>
      </c>
      <c r="D68" s="91">
        <f t="shared" si="0"/>
        <v>0</v>
      </c>
      <c r="E68" s="69"/>
      <c r="F68" s="65" t="s">
        <v>43</v>
      </c>
      <c r="G68" s="463">
        <v>0.42815302</v>
      </c>
      <c r="H68" s="435">
        <v>0.42815302</v>
      </c>
      <c r="I68" s="91">
        <f t="shared" si="1"/>
        <v>0</v>
      </c>
      <c r="J68" s="126"/>
    </row>
    <row r="69" spans="1:10" ht="14.5" x14ac:dyDescent="0.35">
      <c r="A69" s="65" t="s">
        <v>58</v>
      </c>
      <c r="B69" s="435">
        <v>2.5999999999999998E-4</v>
      </c>
      <c r="C69" s="435">
        <v>2.5999999999999998E-4</v>
      </c>
      <c r="D69" s="91">
        <f t="shared" si="0"/>
        <v>0</v>
      </c>
      <c r="E69" s="69"/>
      <c r="F69" s="65" t="s">
        <v>44</v>
      </c>
      <c r="G69" s="464">
        <v>1.111647E-2</v>
      </c>
      <c r="H69" s="435">
        <v>1.111647E-2</v>
      </c>
      <c r="I69" s="91">
        <f t="shared" si="1"/>
        <v>0</v>
      </c>
      <c r="J69" s="126"/>
    </row>
    <row r="70" spans="1:10" ht="14.5" x14ac:dyDescent="0.35">
      <c r="A70" s="65" t="s">
        <v>59</v>
      </c>
      <c r="B70" s="435">
        <v>1.21558689</v>
      </c>
      <c r="C70" s="435">
        <v>1.21558689</v>
      </c>
      <c r="D70" s="91">
        <f t="shared" si="0"/>
        <v>0</v>
      </c>
      <c r="E70" s="69"/>
      <c r="F70" s="65" t="s">
        <v>45</v>
      </c>
      <c r="G70" s="463">
        <v>0.37740653999999996</v>
      </c>
      <c r="H70" s="435">
        <v>0.37740653999999996</v>
      </c>
      <c r="I70" s="91">
        <f t="shared" si="1"/>
        <v>0</v>
      </c>
      <c r="J70" s="126"/>
    </row>
    <row r="71" spans="1:10" ht="14.5" x14ac:dyDescent="0.35">
      <c r="A71" s="65" t="s">
        <v>60</v>
      </c>
      <c r="B71" s="435">
        <v>0.44298561000000003</v>
      </c>
      <c r="C71" s="435">
        <v>0.44298561000000003</v>
      </c>
      <c r="D71" s="91">
        <f t="shared" si="0"/>
        <v>0</v>
      </c>
      <c r="E71" s="69"/>
      <c r="F71" s="65" t="s">
        <v>46</v>
      </c>
      <c r="G71" s="464">
        <v>8.6345699999999994E-3</v>
      </c>
      <c r="H71" s="435">
        <v>8.6345699999999994E-3</v>
      </c>
      <c r="I71" s="91">
        <f t="shared" si="1"/>
        <v>0</v>
      </c>
      <c r="J71" s="126"/>
    </row>
    <row r="72" spans="1:10" ht="14.5" x14ac:dyDescent="0.35">
      <c r="A72" s="65" t="s">
        <v>61</v>
      </c>
      <c r="B72" s="435">
        <v>98.605610830000003</v>
      </c>
      <c r="C72" s="435">
        <v>98.605610830000003</v>
      </c>
      <c r="D72" s="91">
        <f t="shared" si="0"/>
        <v>0</v>
      </c>
      <c r="E72" s="69"/>
      <c r="F72" s="65" t="s">
        <v>47</v>
      </c>
      <c r="G72" s="464">
        <v>2.5490293199999998</v>
      </c>
      <c r="H72" s="435">
        <v>2.5490293199999998</v>
      </c>
      <c r="I72" s="91">
        <f t="shared" si="1"/>
        <v>0</v>
      </c>
      <c r="J72" s="126"/>
    </row>
    <row r="73" spans="1:10" ht="14.5" x14ac:dyDescent="0.35">
      <c r="A73" s="65" t="s">
        <v>62</v>
      </c>
      <c r="B73" s="435">
        <v>169.81188968999999</v>
      </c>
      <c r="C73" s="435">
        <v>169.81188968999999</v>
      </c>
      <c r="D73" s="91">
        <f t="shared" si="0"/>
        <v>0</v>
      </c>
      <c r="E73" s="69"/>
      <c r="F73" s="65" t="s">
        <v>48</v>
      </c>
      <c r="G73" s="463">
        <v>8.2537429999999995E-2</v>
      </c>
      <c r="H73" s="435">
        <v>8.2537429999999995E-2</v>
      </c>
      <c r="I73" s="91">
        <f t="shared" si="1"/>
        <v>0</v>
      </c>
      <c r="J73" s="126"/>
    </row>
    <row r="74" spans="1:10" ht="14.5" x14ac:dyDescent="0.35">
      <c r="A74" s="65" t="s">
        <v>63</v>
      </c>
      <c r="B74" s="435">
        <v>0.27371832000000001</v>
      </c>
      <c r="C74" s="435">
        <v>0.27371832000000001</v>
      </c>
      <c r="D74" s="91">
        <f t="shared" si="0"/>
        <v>0</v>
      </c>
      <c r="E74" s="69"/>
      <c r="F74" s="65" t="s">
        <v>49</v>
      </c>
      <c r="G74" s="464">
        <v>19.108297409999999</v>
      </c>
      <c r="H74" s="435">
        <v>19.108297409999999</v>
      </c>
      <c r="I74" s="91">
        <f t="shared" si="1"/>
        <v>0</v>
      </c>
      <c r="J74" s="126"/>
    </row>
    <row r="75" spans="1:10" ht="14.5" x14ac:dyDescent="0.35">
      <c r="A75" s="65" t="s">
        <v>64</v>
      </c>
      <c r="B75" s="435">
        <v>64.159458139999998</v>
      </c>
      <c r="C75" s="435">
        <v>64.159458139999998</v>
      </c>
      <c r="D75" s="91">
        <f t="shared" ref="D75:D138" si="2">C75-B75</f>
        <v>0</v>
      </c>
      <c r="E75" s="69"/>
      <c r="F75" s="65" t="s">
        <v>50</v>
      </c>
      <c r="G75" s="463">
        <v>26.536074489999997</v>
      </c>
      <c r="H75" s="435">
        <v>26.536074489999997</v>
      </c>
      <c r="I75" s="91">
        <f t="shared" ref="I75:I138" si="3">H75-G75</f>
        <v>0</v>
      </c>
      <c r="J75" s="126"/>
    </row>
    <row r="76" spans="1:10" ht="14.5" x14ac:dyDescent="0.35">
      <c r="A76" s="65" t="s">
        <v>65</v>
      </c>
      <c r="B76" s="435">
        <v>9.0551999999999994E-2</v>
      </c>
      <c r="C76" s="435">
        <v>9.0551999999999994E-2</v>
      </c>
      <c r="D76" s="91">
        <f t="shared" si="2"/>
        <v>0</v>
      </c>
      <c r="E76" s="69"/>
      <c r="F76" s="65" t="s">
        <v>51</v>
      </c>
      <c r="G76" s="464">
        <v>1.7849049999999998E-2</v>
      </c>
      <c r="H76" s="435">
        <v>1.7849049999999998E-2</v>
      </c>
      <c r="I76" s="91">
        <f t="shared" si="3"/>
        <v>0</v>
      </c>
      <c r="J76" s="126"/>
    </row>
    <row r="77" spans="1:10" ht="14.5" x14ac:dyDescent="0.35">
      <c r="A77" s="65" t="s">
        <v>66</v>
      </c>
      <c r="B77" s="435">
        <v>30.178141109999999</v>
      </c>
      <c r="C77" s="435">
        <v>30.178141109999999</v>
      </c>
      <c r="D77" s="91">
        <f t="shared" si="2"/>
        <v>0</v>
      </c>
      <c r="E77" s="69"/>
      <c r="F77" s="65" t="s">
        <v>52</v>
      </c>
      <c r="G77" s="463">
        <v>0</v>
      </c>
      <c r="H77" s="435">
        <v>0</v>
      </c>
      <c r="I77" s="91">
        <f t="shared" si="3"/>
        <v>0</v>
      </c>
      <c r="J77" s="126"/>
    </row>
    <row r="78" spans="1:10" ht="14.5" x14ac:dyDescent="0.35">
      <c r="A78" s="65" t="s">
        <v>67</v>
      </c>
      <c r="B78" s="435">
        <v>4.0738944899999998</v>
      </c>
      <c r="C78" s="435">
        <v>4.0738944899999998</v>
      </c>
      <c r="D78" s="91">
        <f t="shared" si="2"/>
        <v>0</v>
      </c>
      <c r="E78" s="69"/>
      <c r="F78" s="65" t="s">
        <v>53</v>
      </c>
      <c r="G78" s="463">
        <v>4.8595980000000004E-2</v>
      </c>
      <c r="H78" s="435">
        <v>4.8595980000000004E-2</v>
      </c>
      <c r="I78" s="91">
        <f t="shared" si="3"/>
        <v>0</v>
      </c>
      <c r="J78" s="126"/>
    </row>
    <row r="79" spans="1:10" ht="14.5" x14ac:dyDescent="0.35">
      <c r="A79" s="65" t="s">
        <v>68</v>
      </c>
      <c r="B79" s="435">
        <v>474.40944895999996</v>
      </c>
      <c r="C79" s="435">
        <v>474.40944895999996</v>
      </c>
      <c r="D79" s="91">
        <f t="shared" si="2"/>
        <v>0</v>
      </c>
      <c r="E79" s="69"/>
      <c r="F79" s="65" t="s">
        <v>54</v>
      </c>
      <c r="G79" s="464">
        <v>0</v>
      </c>
      <c r="H79" s="435">
        <v>0</v>
      </c>
      <c r="I79" s="91">
        <f t="shared" si="3"/>
        <v>0</v>
      </c>
      <c r="J79" s="126"/>
    </row>
    <row r="80" spans="1:10" ht="14.5" x14ac:dyDescent="0.35">
      <c r="A80" s="65" t="s">
        <v>69</v>
      </c>
      <c r="B80" s="435">
        <v>0</v>
      </c>
      <c r="C80" s="435">
        <v>0</v>
      </c>
      <c r="D80" s="91">
        <f t="shared" si="2"/>
        <v>0</v>
      </c>
      <c r="E80" s="69"/>
      <c r="F80" s="65" t="s">
        <v>55</v>
      </c>
      <c r="G80" s="464">
        <v>7.4788960000000002E-2</v>
      </c>
      <c r="H80" s="435">
        <v>7.4788960000000002E-2</v>
      </c>
      <c r="I80" s="91">
        <f t="shared" si="3"/>
        <v>0</v>
      </c>
      <c r="J80" s="126"/>
    </row>
    <row r="81" spans="1:10" ht="14.5" x14ac:dyDescent="0.35">
      <c r="A81" s="65" t="s">
        <v>70</v>
      </c>
      <c r="B81" s="435">
        <v>3102.8361583699998</v>
      </c>
      <c r="C81" s="435">
        <v>3102.8361583699998</v>
      </c>
      <c r="D81" s="91">
        <f t="shared" si="2"/>
        <v>0</v>
      </c>
      <c r="E81" s="69"/>
      <c r="F81" s="65" t="s">
        <v>56</v>
      </c>
      <c r="G81" s="464">
        <v>5.2499980000000002E-2</v>
      </c>
      <c r="H81" s="435">
        <v>5.2499980000000002E-2</v>
      </c>
      <c r="I81" s="91">
        <f t="shared" si="3"/>
        <v>0</v>
      </c>
      <c r="J81" s="126"/>
    </row>
    <row r="82" spans="1:10" ht="14.5" x14ac:dyDescent="0.35">
      <c r="A82" s="65" t="s">
        <v>71</v>
      </c>
      <c r="B82" s="435">
        <v>602.0759168300001</v>
      </c>
      <c r="C82" s="435">
        <v>602.0759168300001</v>
      </c>
      <c r="D82" s="91">
        <f t="shared" si="2"/>
        <v>0</v>
      </c>
      <c r="E82" s="69"/>
      <c r="F82" s="65" t="s">
        <v>57</v>
      </c>
      <c r="G82" s="464">
        <v>5.6419399999999998E-3</v>
      </c>
      <c r="H82" s="435">
        <v>5.6419399999999998E-3</v>
      </c>
      <c r="I82" s="91">
        <f t="shared" si="3"/>
        <v>0</v>
      </c>
      <c r="J82" s="126"/>
    </row>
    <row r="83" spans="1:10" ht="14.5" x14ac:dyDescent="0.35">
      <c r="A83" s="65" t="s">
        <v>72</v>
      </c>
      <c r="B83" s="435">
        <v>27.45187589</v>
      </c>
      <c r="C83" s="435">
        <v>27.45187589</v>
      </c>
      <c r="D83" s="91">
        <f t="shared" si="2"/>
        <v>0</v>
      </c>
      <c r="E83" s="69"/>
      <c r="F83" s="65" t="s">
        <v>58</v>
      </c>
      <c r="G83" s="463">
        <v>0.20835029999999999</v>
      </c>
      <c r="H83" s="435">
        <v>0.20835029999999999</v>
      </c>
      <c r="I83" s="91">
        <f t="shared" si="3"/>
        <v>0</v>
      </c>
      <c r="J83" s="126"/>
    </row>
    <row r="84" spans="1:10" ht="14.5" x14ac:dyDescent="0.35">
      <c r="A84" s="65" t="s">
        <v>73</v>
      </c>
      <c r="B84" s="435">
        <v>0</v>
      </c>
      <c r="C84" s="435">
        <v>0</v>
      </c>
      <c r="D84" s="91">
        <f t="shared" si="2"/>
        <v>0</v>
      </c>
      <c r="E84" s="69"/>
      <c r="F84" s="65" t="s">
        <v>59</v>
      </c>
      <c r="G84" s="463">
        <v>1.3054914399999999</v>
      </c>
      <c r="H84" s="435">
        <v>1.3054914399999999</v>
      </c>
      <c r="I84" s="91">
        <f t="shared" si="3"/>
        <v>0</v>
      </c>
      <c r="J84" s="126"/>
    </row>
    <row r="85" spans="1:10" ht="14.5" x14ac:dyDescent="0.35">
      <c r="A85" s="65" t="s">
        <v>74</v>
      </c>
      <c r="B85" s="435">
        <v>1.7035736000000001</v>
      </c>
      <c r="C85" s="435">
        <v>1.7035736000000001</v>
      </c>
      <c r="D85" s="91">
        <f t="shared" si="2"/>
        <v>0</v>
      </c>
      <c r="E85" s="69"/>
      <c r="F85" s="65" t="s">
        <v>60</v>
      </c>
      <c r="G85" s="464">
        <v>0.35549340999999995</v>
      </c>
      <c r="H85" s="435">
        <v>0.35549340999999995</v>
      </c>
      <c r="I85" s="91">
        <f t="shared" si="3"/>
        <v>0</v>
      </c>
      <c r="J85" s="126"/>
    </row>
    <row r="86" spans="1:10" ht="14.5" x14ac:dyDescent="0.35">
      <c r="A86" s="65" t="s">
        <v>75</v>
      </c>
      <c r="B86" s="435">
        <v>5.83095915</v>
      </c>
      <c r="C86" s="435">
        <v>5.83095915</v>
      </c>
      <c r="D86" s="91">
        <f t="shared" si="2"/>
        <v>0</v>
      </c>
      <c r="E86" s="69"/>
      <c r="F86" s="65" t="s">
        <v>61</v>
      </c>
      <c r="G86" s="463">
        <v>3.2713505</v>
      </c>
      <c r="H86" s="435">
        <v>3.2713505</v>
      </c>
      <c r="I86" s="91">
        <f t="shared" si="3"/>
        <v>0</v>
      </c>
      <c r="J86" s="126"/>
    </row>
    <row r="87" spans="1:10" ht="14.5" x14ac:dyDescent="0.35">
      <c r="A87" s="65" t="s">
        <v>76</v>
      </c>
      <c r="B87" s="435">
        <v>0</v>
      </c>
      <c r="C87" s="435">
        <v>0</v>
      </c>
      <c r="D87" s="91">
        <f t="shared" si="2"/>
        <v>0</v>
      </c>
      <c r="E87" s="69"/>
      <c r="F87" s="65" t="s">
        <v>62</v>
      </c>
      <c r="G87" s="464">
        <v>183.32722627999999</v>
      </c>
      <c r="H87" s="435">
        <v>183.32722627999999</v>
      </c>
      <c r="I87" s="91">
        <f t="shared" si="3"/>
        <v>0</v>
      </c>
      <c r="J87" s="126"/>
    </row>
    <row r="88" spans="1:10" ht="14.5" x14ac:dyDescent="0.35">
      <c r="A88" s="65" t="s">
        <v>77</v>
      </c>
      <c r="B88" s="435">
        <v>0.32480935</v>
      </c>
      <c r="C88" s="435">
        <v>0.32480935</v>
      </c>
      <c r="D88" s="91">
        <f t="shared" si="2"/>
        <v>0</v>
      </c>
      <c r="E88" s="69"/>
      <c r="F88" s="65" t="s">
        <v>63</v>
      </c>
      <c r="G88" s="464">
        <v>4.0762359999999997E-2</v>
      </c>
      <c r="H88" s="435">
        <v>4.0762359999999997E-2</v>
      </c>
      <c r="I88" s="91">
        <f t="shared" si="3"/>
        <v>0</v>
      </c>
      <c r="J88" s="126"/>
    </row>
    <row r="89" spans="1:10" ht="14.5" x14ac:dyDescent="0.35">
      <c r="A89" s="65" t="s">
        <v>78</v>
      </c>
      <c r="B89" s="435">
        <v>0</v>
      </c>
      <c r="C89" s="435">
        <v>0</v>
      </c>
      <c r="D89" s="91">
        <f t="shared" si="2"/>
        <v>0</v>
      </c>
      <c r="E89" s="69"/>
      <c r="F89" s="65" t="s">
        <v>64</v>
      </c>
      <c r="G89" s="464">
        <v>7.7390021100000004</v>
      </c>
      <c r="H89" s="435">
        <v>7.7390021100000004</v>
      </c>
      <c r="I89" s="91">
        <f t="shared" si="3"/>
        <v>0</v>
      </c>
      <c r="J89" s="126"/>
    </row>
    <row r="90" spans="1:10" ht="14.5" x14ac:dyDescent="0.35">
      <c r="A90" s="65" t="s">
        <v>79</v>
      </c>
      <c r="B90" s="435">
        <v>2.783596E-2</v>
      </c>
      <c r="C90" s="435">
        <v>2.783596E-2</v>
      </c>
      <c r="D90" s="91">
        <f t="shared" si="2"/>
        <v>0</v>
      </c>
      <c r="E90" s="69"/>
      <c r="F90" s="65" t="s">
        <v>65</v>
      </c>
      <c r="G90" s="463">
        <v>0</v>
      </c>
      <c r="H90" s="435">
        <v>0</v>
      </c>
      <c r="I90" s="91">
        <f t="shared" si="3"/>
        <v>0</v>
      </c>
      <c r="J90" s="126"/>
    </row>
    <row r="91" spans="1:10" ht="14.5" x14ac:dyDescent="0.35">
      <c r="A91" s="65" t="s">
        <v>80</v>
      </c>
      <c r="B91" s="435">
        <v>335.17456573000004</v>
      </c>
      <c r="C91" s="435">
        <v>335.17456573000004</v>
      </c>
      <c r="D91" s="91">
        <f t="shared" si="2"/>
        <v>0</v>
      </c>
      <c r="E91" s="69"/>
      <c r="F91" s="65" t="s">
        <v>66</v>
      </c>
      <c r="G91" s="463">
        <v>0.14611505</v>
      </c>
      <c r="H91" s="435">
        <v>0.14611505</v>
      </c>
      <c r="I91" s="91">
        <f t="shared" si="3"/>
        <v>0</v>
      </c>
      <c r="J91" s="126"/>
    </row>
    <row r="92" spans="1:10" ht="14.5" x14ac:dyDescent="0.35">
      <c r="A92" s="65" t="s">
        <v>81</v>
      </c>
      <c r="B92" s="435">
        <v>9.6475153000000002</v>
      </c>
      <c r="C92" s="435">
        <v>9.6475153000000002</v>
      </c>
      <c r="D92" s="91">
        <f t="shared" si="2"/>
        <v>0</v>
      </c>
      <c r="E92" s="69"/>
      <c r="F92" s="65" t="s">
        <v>67</v>
      </c>
      <c r="G92" s="463">
        <v>7.1650000000000007E-5</v>
      </c>
      <c r="H92" s="435">
        <v>7.1650000000000007E-5</v>
      </c>
      <c r="I92" s="91">
        <f t="shared" si="3"/>
        <v>0</v>
      </c>
      <c r="J92" s="126"/>
    </row>
    <row r="93" spans="1:10" ht="14.5" x14ac:dyDescent="0.35">
      <c r="A93" s="65" t="s">
        <v>82</v>
      </c>
      <c r="B93" s="435">
        <v>0</v>
      </c>
      <c r="C93" s="435">
        <v>0</v>
      </c>
      <c r="D93" s="91">
        <f t="shared" si="2"/>
        <v>0</v>
      </c>
      <c r="E93" s="69"/>
      <c r="F93" s="65" t="s">
        <v>68</v>
      </c>
      <c r="G93" s="463">
        <v>312.13044123999998</v>
      </c>
      <c r="H93" s="435">
        <v>312.13044123999998</v>
      </c>
      <c r="I93" s="91">
        <f t="shared" si="3"/>
        <v>0</v>
      </c>
      <c r="J93" s="126"/>
    </row>
    <row r="94" spans="1:10" ht="14.5" x14ac:dyDescent="0.35">
      <c r="A94" s="65" t="s">
        <v>83</v>
      </c>
      <c r="B94" s="435">
        <v>0</v>
      </c>
      <c r="C94" s="435">
        <v>0</v>
      </c>
      <c r="D94" s="91">
        <f t="shared" si="2"/>
        <v>0</v>
      </c>
      <c r="E94" s="69"/>
      <c r="F94" s="65" t="s">
        <v>69</v>
      </c>
      <c r="G94" s="464">
        <v>9.7595119999999994E-2</v>
      </c>
      <c r="H94" s="435">
        <v>9.7595119999999994E-2</v>
      </c>
      <c r="I94" s="91">
        <f t="shared" si="3"/>
        <v>0</v>
      </c>
      <c r="J94" s="126"/>
    </row>
    <row r="95" spans="1:10" ht="14.5" x14ac:dyDescent="0.35">
      <c r="A95" s="65" t="s">
        <v>84</v>
      </c>
      <c r="B95" s="435">
        <v>0</v>
      </c>
      <c r="C95" s="435">
        <v>0</v>
      </c>
      <c r="D95" s="91">
        <f t="shared" si="2"/>
        <v>0</v>
      </c>
      <c r="E95" s="69"/>
      <c r="F95" s="65" t="s">
        <v>70</v>
      </c>
      <c r="G95" s="464">
        <v>0</v>
      </c>
      <c r="H95" s="435">
        <v>0</v>
      </c>
      <c r="I95" s="91">
        <f t="shared" si="3"/>
        <v>0</v>
      </c>
      <c r="J95" s="126"/>
    </row>
    <row r="96" spans="1:10" ht="14.5" x14ac:dyDescent="0.35">
      <c r="A96" s="65" t="s">
        <v>85</v>
      </c>
      <c r="B96" s="435">
        <v>0</v>
      </c>
      <c r="C96" s="435">
        <v>0</v>
      </c>
      <c r="D96" s="91">
        <f t="shared" si="2"/>
        <v>0</v>
      </c>
      <c r="E96" s="69"/>
      <c r="F96" s="65" t="s">
        <v>72</v>
      </c>
      <c r="G96" s="464">
        <v>0.30705496999999998</v>
      </c>
      <c r="H96" s="435">
        <v>0.30705496999999998</v>
      </c>
      <c r="I96" s="91">
        <f t="shared" si="3"/>
        <v>0</v>
      </c>
      <c r="J96" s="126"/>
    </row>
    <row r="97" spans="1:10" ht="14.5" x14ac:dyDescent="0.35">
      <c r="A97" s="65" t="s">
        <v>86</v>
      </c>
      <c r="B97" s="435">
        <v>0</v>
      </c>
      <c r="C97" s="435">
        <v>0</v>
      </c>
      <c r="D97" s="91">
        <f t="shared" si="2"/>
        <v>0</v>
      </c>
      <c r="E97" s="69"/>
      <c r="F97" s="65" t="s">
        <v>73</v>
      </c>
      <c r="G97" s="463">
        <v>9.8460000000000006E-2</v>
      </c>
      <c r="H97" s="435">
        <v>9.8460000000000006E-2</v>
      </c>
      <c r="I97" s="91">
        <f t="shared" si="3"/>
        <v>0</v>
      </c>
      <c r="J97" s="126"/>
    </row>
    <row r="98" spans="1:10" ht="14.5" x14ac:dyDescent="0.35">
      <c r="A98" s="65" t="s">
        <v>87</v>
      </c>
      <c r="B98" s="435">
        <v>0.15947904000000002</v>
      </c>
      <c r="C98" s="435">
        <v>0.15947904000000002</v>
      </c>
      <c r="D98" s="91">
        <f t="shared" si="2"/>
        <v>0</v>
      </c>
      <c r="E98" s="69"/>
      <c r="F98" s="65" t="s">
        <v>74</v>
      </c>
      <c r="G98" s="464">
        <v>5.9801917300000005</v>
      </c>
      <c r="H98" s="435">
        <v>5.9801917300000005</v>
      </c>
      <c r="I98" s="91">
        <f t="shared" si="3"/>
        <v>0</v>
      </c>
      <c r="J98" s="126"/>
    </row>
    <row r="99" spans="1:10" ht="14.5" x14ac:dyDescent="0.35">
      <c r="A99" s="65" t="s">
        <v>88</v>
      </c>
      <c r="B99" s="435">
        <v>1.1224649099999999</v>
      </c>
      <c r="C99" s="435">
        <v>1.1224649099999999</v>
      </c>
      <c r="D99" s="91">
        <f t="shared" si="2"/>
        <v>0</v>
      </c>
      <c r="E99" s="69"/>
      <c r="F99" s="65" t="s">
        <v>75</v>
      </c>
      <c r="G99" s="463">
        <v>12.8289782</v>
      </c>
      <c r="H99" s="435">
        <v>12.8289782</v>
      </c>
      <c r="I99" s="91">
        <f t="shared" si="3"/>
        <v>0</v>
      </c>
      <c r="J99" s="126"/>
    </row>
    <row r="100" spans="1:10" ht="14.5" x14ac:dyDescent="0.35">
      <c r="A100" s="65" t="s">
        <v>89</v>
      </c>
      <c r="B100" s="435">
        <v>0.57605229000000002</v>
      </c>
      <c r="C100" s="435">
        <v>0.57605229000000002</v>
      </c>
      <c r="D100" s="91">
        <f t="shared" si="2"/>
        <v>0</v>
      </c>
      <c r="E100" s="69"/>
      <c r="F100" s="65" t="s">
        <v>76</v>
      </c>
      <c r="G100" s="464">
        <v>6.3679862300000005</v>
      </c>
      <c r="H100" s="435">
        <v>6.3679862300000005</v>
      </c>
      <c r="I100" s="91">
        <f t="shared" si="3"/>
        <v>0</v>
      </c>
      <c r="J100" s="126"/>
    </row>
    <row r="101" spans="1:10" ht="14.5" x14ac:dyDescent="0.35">
      <c r="A101" s="65" t="s">
        <v>90</v>
      </c>
      <c r="B101" s="435">
        <v>0.19635</v>
      </c>
      <c r="C101" s="435">
        <v>0.19635</v>
      </c>
      <c r="D101" s="91">
        <f t="shared" si="2"/>
        <v>0</v>
      </c>
      <c r="E101" s="69"/>
      <c r="F101" s="65" t="s">
        <v>77</v>
      </c>
      <c r="G101" s="464">
        <v>0.80709710000000001</v>
      </c>
      <c r="H101" s="435">
        <v>0.80709710000000001</v>
      </c>
      <c r="I101" s="91">
        <f t="shared" si="3"/>
        <v>0</v>
      </c>
      <c r="J101" s="126"/>
    </row>
    <row r="102" spans="1:10" ht="14.5" x14ac:dyDescent="0.35">
      <c r="A102" s="65" t="s">
        <v>91</v>
      </c>
      <c r="B102" s="435">
        <v>3.4696677600000001</v>
      </c>
      <c r="C102" s="435">
        <v>3.4696677600000001</v>
      </c>
      <c r="D102" s="91">
        <f t="shared" si="2"/>
        <v>0</v>
      </c>
      <c r="E102" s="69"/>
      <c r="F102" s="65" t="s">
        <v>78</v>
      </c>
      <c r="G102" s="464">
        <v>2.4199999999999998E-3</v>
      </c>
      <c r="H102" s="435">
        <v>2.4199999999999998E-3</v>
      </c>
      <c r="I102" s="91">
        <f t="shared" si="3"/>
        <v>0</v>
      </c>
      <c r="J102" s="126"/>
    </row>
    <row r="103" spans="1:10" ht="14.5" x14ac:dyDescent="0.35">
      <c r="A103" s="65" t="s">
        <v>92</v>
      </c>
      <c r="B103" s="435">
        <v>0.4661555</v>
      </c>
      <c r="C103" s="435">
        <v>0.4661555</v>
      </c>
      <c r="D103" s="91">
        <f t="shared" si="2"/>
        <v>0</v>
      </c>
      <c r="E103" s="69"/>
      <c r="F103" s="65" t="s">
        <v>79</v>
      </c>
      <c r="G103" s="463">
        <v>0.29361219</v>
      </c>
      <c r="H103" s="435">
        <v>0.29361219</v>
      </c>
      <c r="I103" s="91">
        <f t="shared" si="3"/>
        <v>0</v>
      </c>
      <c r="J103" s="126"/>
    </row>
    <row r="104" spans="1:10" ht="14.5" x14ac:dyDescent="0.35">
      <c r="A104" s="65" t="s">
        <v>93</v>
      </c>
      <c r="B104" s="435">
        <v>1.364493E-2</v>
      </c>
      <c r="C104" s="435">
        <v>1.364493E-2</v>
      </c>
      <c r="D104" s="91">
        <f t="shared" si="2"/>
        <v>0</v>
      </c>
      <c r="E104" s="69"/>
      <c r="F104" s="65" t="s">
        <v>80</v>
      </c>
      <c r="G104" s="463">
        <v>1565.0414525000001</v>
      </c>
      <c r="H104" s="435">
        <v>1565.0414525000001</v>
      </c>
      <c r="I104" s="91">
        <f t="shared" si="3"/>
        <v>0</v>
      </c>
      <c r="J104" s="126"/>
    </row>
    <row r="105" spans="1:10" ht="14.5" x14ac:dyDescent="0.35">
      <c r="A105" s="65" t="s">
        <v>94</v>
      </c>
      <c r="B105" s="435">
        <v>0.26642145</v>
      </c>
      <c r="C105" s="435">
        <v>0.26642145</v>
      </c>
      <c r="D105" s="91">
        <f t="shared" si="2"/>
        <v>0</v>
      </c>
      <c r="E105" s="69"/>
      <c r="F105" s="65" t="s">
        <v>81</v>
      </c>
      <c r="G105" s="464">
        <v>16.334208880000002</v>
      </c>
      <c r="H105" s="435">
        <v>16.334208880000002</v>
      </c>
      <c r="I105" s="91">
        <f t="shared" si="3"/>
        <v>0</v>
      </c>
      <c r="J105" s="126"/>
    </row>
    <row r="106" spans="1:10" ht="14.5" x14ac:dyDescent="0.35">
      <c r="A106" s="65" t="s">
        <v>95</v>
      </c>
      <c r="B106" s="435">
        <v>3.6819199999999996E-2</v>
      </c>
      <c r="C106" s="435">
        <v>3.6819199999999996E-2</v>
      </c>
      <c r="D106" s="91">
        <f t="shared" si="2"/>
        <v>0</v>
      </c>
      <c r="E106" s="69"/>
      <c r="F106" s="65" t="s">
        <v>82</v>
      </c>
      <c r="G106" s="463">
        <v>9.446644130000001</v>
      </c>
      <c r="H106" s="435">
        <v>9.446644130000001</v>
      </c>
      <c r="I106" s="91">
        <f t="shared" si="3"/>
        <v>0</v>
      </c>
      <c r="J106" s="126"/>
    </row>
    <row r="107" spans="1:10" ht="14.5" x14ac:dyDescent="0.35">
      <c r="A107" s="65" t="s">
        <v>96</v>
      </c>
      <c r="B107" s="435">
        <v>3.4270287399999999</v>
      </c>
      <c r="C107" s="435">
        <v>3.4270287399999999</v>
      </c>
      <c r="D107" s="91">
        <f t="shared" si="2"/>
        <v>0</v>
      </c>
      <c r="E107" s="69"/>
      <c r="F107" s="65" t="s">
        <v>83</v>
      </c>
      <c r="G107" s="464">
        <v>5.3381948600000007</v>
      </c>
      <c r="H107" s="435">
        <v>5.3381948600000007</v>
      </c>
      <c r="I107" s="91">
        <f t="shared" si="3"/>
        <v>0</v>
      </c>
      <c r="J107" s="126"/>
    </row>
    <row r="108" spans="1:10" ht="14.5" x14ac:dyDescent="0.35">
      <c r="A108" s="65" t="s">
        <v>97</v>
      </c>
      <c r="B108" s="435">
        <v>243.26077985999999</v>
      </c>
      <c r="C108" s="435">
        <v>243.26077985999999</v>
      </c>
      <c r="D108" s="91">
        <f t="shared" si="2"/>
        <v>0</v>
      </c>
      <c r="E108" s="69"/>
      <c r="F108" s="65" t="s">
        <v>84</v>
      </c>
      <c r="G108" s="463">
        <v>13.748533050000001</v>
      </c>
      <c r="H108" s="435">
        <v>13.748533050000001</v>
      </c>
      <c r="I108" s="91">
        <f t="shared" si="3"/>
        <v>0</v>
      </c>
      <c r="J108" s="126"/>
    </row>
    <row r="109" spans="1:10" ht="14.5" x14ac:dyDescent="0.35">
      <c r="A109" s="65" t="s">
        <v>98</v>
      </c>
      <c r="B109" s="435">
        <v>1.1618035799999999</v>
      </c>
      <c r="C109" s="435">
        <v>1.1618035799999999</v>
      </c>
      <c r="D109" s="91">
        <f t="shared" si="2"/>
        <v>0</v>
      </c>
      <c r="E109" s="69"/>
      <c r="F109" s="65" t="s">
        <v>85</v>
      </c>
      <c r="G109" s="463">
        <v>1.0005149999999999E-2</v>
      </c>
      <c r="H109" s="435">
        <v>1.0005149999999999E-2</v>
      </c>
      <c r="I109" s="91">
        <f t="shared" si="3"/>
        <v>0</v>
      </c>
      <c r="J109" s="126"/>
    </row>
    <row r="110" spans="1:10" ht="14.5" x14ac:dyDescent="0.35">
      <c r="A110" s="65" t="s">
        <v>99</v>
      </c>
      <c r="B110" s="435">
        <v>1.9880294800000002</v>
      </c>
      <c r="C110" s="435">
        <v>1.9880294800000002</v>
      </c>
      <c r="D110" s="91">
        <f t="shared" si="2"/>
        <v>0</v>
      </c>
      <c r="E110" s="69"/>
      <c r="F110" s="65" t="s">
        <v>86</v>
      </c>
      <c r="G110" s="463">
        <v>0</v>
      </c>
      <c r="H110" s="435">
        <v>0</v>
      </c>
      <c r="I110" s="91">
        <f t="shared" si="3"/>
        <v>0</v>
      </c>
      <c r="J110" s="126"/>
    </row>
    <row r="111" spans="1:10" ht="14.5" x14ac:dyDescent="0.35">
      <c r="A111" s="65" t="s">
        <v>100</v>
      </c>
      <c r="B111" s="435">
        <v>1.3584218700000001</v>
      </c>
      <c r="C111" s="435">
        <v>1.3584218700000001</v>
      </c>
      <c r="D111" s="91">
        <f t="shared" si="2"/>
        <v>0</v>
      </c>
      <c r="E111" s="69"/>
      <c r="F111" s="65" t="s">
        <v>87</v>
      </c>
      <c r="G111" s="463">
        <v>8.0350359999999996E-2</v>
      </c>
      <c r="H111" s="435">
        <v>8.0350359999999996E-2</v>
      </c>
      <c r="I111" s="91">
        <f t="shared" si="3"/>
        <v>0</v>
      </c>
      <c r="J111" s="126"/>
    </row>
    <row r="112" spans="1:10" ht="14.5" x14ac:dyDescent="0.35">
      <c r="A112" s="65" t="s">
        <v>101</v>
      </c>
      <c r="B112" s="435">
        <v>0</v>
      </c>
      <c r="C112" s="435">
        <v>0</v>
      </c>
      <c r="D112" s="91">
        <f t="shared" si="2"/>
        <v>0</v>
      </c>
      <c r="E112" s="69"/>
      <c r="F112" s="65" t="s">
        <v>88</v>
      </c>
      <c r="G112" s="464">
        <v>67.015962829999992</v>
      </c>
      <c r="H112" s="435">
        <v>67.015962829999992</v>
      </c>
      <c r="I112" s="91">
        <f t="shared" si="3"/>
        <v>0</v>
      </c>
      <c r="J112" s="126"/>
    </row>
    <row r="113" spans="1:10" ht="14.5" x14ac:dyDescent="0.35">
      <c r="A113" s="65" t="s">
        <v>102</v>
      </c>
      <c r="B113" s="435">
        <v>2.7200000000000002E-3</v>
      </c>
      <c r="C113" s="435">
        <v>2.7200000000000002E-3</v>
      </c>
      <c r="D113" s="91">
        <f t="shared" si="2"/>
        <v>0</v>
      </c>
      <c r="E113" s="69"/>
      <c r="F113" s="65" t="s">
        <v>89</v>
      </c>
      <c r="G113" s="463">
        <v>4.47155082</v>
      </c>
      <c r="H113" s="435">
        <v>4.47155082</v>
      </c>
      <c r="I113" s="91">
        <f t="shared" si="3"/>
        <v>0</v>
      </c>
      <c r="J113" s="126"/>
    </row>
    <row r="114" spans="1:10" ht="14.5" x14ac:dyDescent="0.35">
      <c r="A114" s="65" t="s">
        <v>103</v>
      </c>
      <c r="B114" s="435">
        <v>1.79499078</v>
      </c>
      <c r="C114" s="435">
        <v>1.79499078</v>
      </c>
      <c r="D114" s="91">
        <f t="shared" si="2"/>
        <v>0</v>
      </c>
      <c r="E114" s="69"/>
      <c r="F114" s="65" t="s">
        <v>90</v>
      </c>
      <c r="G114" s="463">
        <v>0.18192378000000001</v>
      </c>
      <c r="H114" s="435">
        <v>0.18192378000000001</v>
      </c>
      <c r="I114" s="91">
        <f t="shared" si="3"/>
        <v>0</v>
      </c>
      <c r="J114" s="126"/>
    </row>
    <row r="115" spans="1:10" ht="14.5" x14ac:dyDescent="0.35">
      <c r="A115" s="65" t="s">
        <v>104</v>
      </c>
      <c r="B115" s="435">
        <v>6.9146524899999999</v>
      </c>
      <c r="C115" s="435">
        <v>6.9146524899999999</v>
      </c>
      <c r="D115" s="91">
        <f t="shared" si="2"/>
        <v>0</v>
      </c>
      <c r="E115" s="69"/>
      <c r="F115" s="65" t="s">
        <v>91</v>
      </c>
      <c r="G115" s="464">
        <v>1.2752573600000001</v>
      </c>
      <c r="H115" s="435">
        <v>1.2752573600000001</v>
      </c>
      <c r="I115" s="91">
        <f t="shared" si="3"/>
        <v>0</v>
      </c>
      <c r="J115" s="126"/>
    </row>
    <row r="116" spans="1:10" ht="14.5" x14ac:dyDescent="0.35">
      <c r="A116" s="65" t="s">
        <v>105</v>
      </c>
      <c r="B116" s="435">
        <v>3.5572976299999999</v>
      </c>
      <c r="C116" s="435">
        <v>3.5572976299999999</v>
      </c>
      <c r="D116" s="91">
        <f t="shared" si="2"/>
        <v>0</v>
      </c>
      <c r="E116" s="69"/>
      <c r="F116" s="65" t="s">
        <v>92</v>
      </c>
      <c r="G116" s="463">
        <v>1.1036804199999999</v>
      </c>
      <c r="H116" s="435">
        <v>1.1036804199999999</v>
      </c>
      <c r="I116" s="91">
        <f t="shared" si="3"/>
        <v>0</v>
      </c>
      <c r="J116" s="126"/>
    </row>
    <row r="117" spans="1:10" ht="14.5" x14ac:dyDescent="0.35">
      <c r="A117" s="65" t="s">
        <v>106</v>
      </c>
      <c r="B117" s="435">
        <v>0.14799499999999999</v>
      </c>
      <c r="C117" s="435">
        <v>0.14799499999999999</v>
      </c>
      <c r="D117" s="91">
        <f t="shared" si="2"/>
        <v>0</v>
      </c>
      <c r="E117" s="69"/>
      <c r="F117" s="65" t="s">
        <v>93</v>
      </c>
      <c r="G117" s="463">
        <v>2.2110984500000002</v>
      </c>
      <c r="H117" s="435">
        <v>2.2110984500000002</v>
      </c>
      <c r="I117" s="91">
        <f t="shared" si="3"/>
        <v>0</v>
      </c>
      <c r="J117" s="126"/>
    </row>
    <row r="118" spans="1:10" ht="14.5" x14ac:dyDescent="0.35">
      <c r="A118" s="65" t="s">
        <v>107</v>
      </c>
      <c r="B118" s="435">
        <v>1.1864972300000001</v>
      </c>
      <c r="C118" s="435">
        <v>1.1864972300000001</v>
      </c>
      <c r="D118" s="91">
        <f t="shared" si="2"/>
        <v>0</v>
      </c>
      <c r="E118" s="69"/>
      <c r="F118" s="65" t="s">
        <v>94</v>
      </c>
      <c r="G118" s="464">
        <v>6.7067418600000002</v>
      </c>
      <c r="H118" s="435">
        <v>6.7067418600000002</v>
      </c>
      <c r="I118" s="91">
        <f t="shared" si="3"/>
        <v>0</v>
      </c>
      <c r="J118" s="126"/>
    </row>
    <row r="119" spans="1:10" ht="14.5" x14ac:dyDescent="0.35">
      <c r="A119" s="65" t="s">
        <v>108</v>
      </c>
      <c r="B119" s="435">
        <v>32.03045436</v>
      </c>
      <c r="C119" s="435">
        <v>32.03045436</v>
      </c>
      <c r="D119" s="91">
        <f t="shared" si="2"/>
        <v>0</v>
      </c>
      <c r="E119" s="69"/>
      <c r="F119" s="65" t="s">
        <v>95</v>
      </c>
      <c r="G119" s="463">
        <v>1.2922415600000001</v>
      </c>
      <c r="H119" s="435">
        <v>1.2922415600000001</v>
      </c>
      <c r="I119" s="91">
        <f t="shared" si="3"/>
        <v>0</v>
      </c>
      <c r="J119" s="126"/>
    </row>
    <row r="120" spans="1:10" ht="14.5" x14ac:dyDescent="0.35">
      <c r="A120" s="65" t="s">
        <v>109</v>
      </c>
      <c r="B120" s="435">
        <v>66.04224545000001</v>
      </c>
      <c r="C120" s="435">
        <v>66.04224545000001</v>
      </c>
      <c r="D120" s="91">
        <f t="shared" si="2"/>
        <v>0</v>
      </c>
      <c r="E120" s="69"/>
      <c r="F120" s="65" t="s">
        <v>96</v>
      </c>
      <c r="G120" s="464">
        <v>2.0445182100000001</v>
      </c>
      <c r="H120" s="435">
        <v>2.0445182100000001</v>
      </c>
      <c r="I120" s="91">
        <f t="shared" si="3"/>
        <v>0</v>
      </c>
      <c r="J120" s="126"/>
    </row>
    <row r="121" spans="1:10" ht="14.5" x14ac:dyDescent="0.35">
      <c r="A121" s="65" t="s">
        <v>110</v>
      </c>
      <c r="B121" s="435">
        <v>2.0749000000000002E-3</v>
      </c>
      <c r="C121" s="435">
        <v>2.0749000000000002E-3</v>
      </c>
      <c r="D121" s="91">
        <f t="shared" si="2"/>
        <v>0</v>
      </c>
      <c r="E121" s="69"/>
      <c r="F121" s="65" t="s">
        <v>97</v>
      </c>
      <c r="G121" s="463">
        <v>69.217685160000002</v>
      </c>
      <c r="H121" s="435">
        <v>69.217685159999903</v>
      </c>
      <c r="I121" s="91">
        <f t="shared" si="3"/>
        <v>0</v>
      </c>
      <c r="J121" s="126"/>
    </row>
    <row r="122" spans="1:10" ht="14.5" x14ac:dyDescent="0.35">
      <c r="A122" s="65" t="s">
        <v>111</v>
      </c>
      <c r="B122" s="435">
        <v>0</v>
      </c>
      <c r="C122" s="435">
        <v>0</v>
      </c>
      <c r="D122" s="91">
        <f t="shared" si="2"/>
        <v>0</v>
      </c>
      <c r="E122" s="69"/>
      <c r="F122" s="65" t="s">
        <v>98</v>
      </c>
      <c r="G122" s="463">
        <v>51.73896233</v>
      </c>
      <c r="H122" s="435">
        <v>51.73896233</v>
      </c>
      <c r="I122" s="91">
        <f t="shared" si="3"/>
        <v>0</v>
      </c>
      <c r="J122" s="126"/>
    </row>
    <row r="123" spans="1:10" ht="14.5" x14ac:dyDescent="0.35">
      <c r="A123" s="65" t="s">
        <v>112</v>
      </c>
      <c r="B123" s="435">
        <v>1.085E-2</v>
      </c>
      <c r="C123" s="435">
        <v>1.085E-2</v>
      </c>
      <c r="D123" s="91">
        <f t="shared" si="2"/>
        <v>0</v>
      </c>
      <c r="E123" s="69"/>
      <c r="F123" s="65" t="s">
        <v>100</v>
      </c>
      <c r="G123" s="464">
        <v>0.21143742000000001</v>
      </c>
      <c r="H123" s="435">
        <v>0.21143742000000001</v>
      </c>
      <c r="I123" s="91">
        <f t="shared" si="3"/>
        <v>0</v>
      </c>
      <c r="J123" s="126"/>
    </row>
    <row r="124" spans="1:10" ht="14.5" x14ac:dyDescent="0.35">
      <c r="A124" s="65" t="s">
        <v>113</v>
      </c>
      <c r="B124" s="435">
        <v>1.3648210000000001</v>
      </c>
      <c r="C124" s="435">
        <v>1.3648210000000001</v>
      </c>
      <c r="D124" s="91">
        <f t="shared" si="2"/>
        <v>0</v>
      </c>
      <c r="E124" s="69"/>
      <c r="F124" s="65" t="s">
        <v>101</v>
      </c>
      <c r="G124" s="463">
        <v>2.4040248499999999</v>
      </c>
      <c r="H124" s="435">
        <v>2.4040248499999999</v>
      </c>
      <c r="I124" s="91">
        <f t="shared" si="3"/>
        <v>0</v>
      </c>
      <c r="J124" s="126"/>
    </row>
    <row r="125" spans="1:10" ht="14.5" x14ac:dyDescent="0.35">
      <c r="A125" s="65" t="s">
        <v>114</v>
      </c>
      <c r="B125" s="435">
        <v>14.261540630000001</v>
      </c>
      <c r="C125" s="435">
        <v>14.261540630000001</v>
      </c>
      <c r="D125" s="91">
        <f t="shared" si="2"/>
        <v>0</v>
      </c>
      <c r="E125" s="69"/>
      <c r="F125" s="65" t="s">
        <v>102</v>
      </c>
      <c r="G125" s="464">
        <v>8.6948979999999995E-2</v>
      </c>
      <c r="H125" s="435">
        <v>8.6948979999999995E-2</v>
      </c>
      <c r="I125" s="91">
        <f t="shared" si="3"/>
        <v>0</v>
      </c>
      <c r="J125" s="126"/>
    </row>
    <row r="126" spans="1:10" ht="14.5" x14ac:dyDescent="0.35">
      <c r="A126" s="65" t="s">
        <v>115</v>
      </c>
      <c r="B126" s="435">
        <v>0</v>
      </c>
      <c r="C126" s="435">
        <v>0</v>
      </c>
      <c r="D126" s="91">
        <f t="shared" si="2"/>
        <v>0</v>
      </c>
      <c r="E126" s="69"/>
      <c r="F126" s="65" t="s">
        <v>105</v>
      </c>
      <c r="G126" s="463">
        <v>206.00324618000002</v>
      </c>
      <c r="H126" s="435">
        <v>206.00324618000002</v>
      </c>
      <c r="I126" s="91">
        <f t="shared" si="3"/>
        <v>0</v>
      </c>
      <c r="J126" s="126"/>
    </row>
    <row r="127" spans="1:10" ht="14.5" x14ac:dyDescent="0.35">
      <c r="A127" s="65" t="s">
        <v>116</v>
      </c>
      <c r="B127" s="435">
        <v>6.5928412999999999</v>
      </c>
      <c r="C127" s="435">
        <v>6.5928412999999999</v>
      </c>
      <c r="D127" s="91">
        <f t="shared" si="2"/>
        <v>0</v>
      </c>
      <c r="E127" s="69"/>
      <c r="F127" s="65" t="s">
        <v>106</v>
      </c>
      <c r="G127" s="464">
        <v>24.62722677</v>
      </c>
      <c r="H127" s="435">
        <v>24.62722677</v>
      </c>
      <c r="I127" s="91">
        <f t="shared" si="3"/>
        <v>0</v>
      </c>
      <c r="J127" s="126"/>
    </row>
    <row r="128" spans="1:10" ht="14.5" x14ac:dyDescent="0.35">
      <c r="A128" s="65" t="s">
        <v>117</v>
      </c>
      <c r="B128" s="435">
        <v>0.75186235000000001</v>
      </c>
      <c r="C128" s="435">
        <v>0.75186235000000001</v>
      </c>
      <c r="D128" s="91">
        <f t="shared" si="2"/>
        <v>0</v>
      </c>
      <c r="E128" s="69"/>
      <c r="F128" s="65" t="s">
        <v>107</v>
      </c>
      <c r="G128" s="464">
        <v>135.62328112</v>
      </c>
      <c r="H128" s="435">
        <v>135.62328112</v>
      </c>
      <c r="I128" s="91">
        <f t="shared" si="3"/>
        <v>0</v>
      </c>
      <c r="J128" s="126"/>
    </row>
    <row r="129" spans="1:10" ht="14.5" x14ac:dyDescent="0.35">
      <c r="A129" s="65" t="s">
        <v>118</v>
      </c>
      <c r="B129" s="435">
        <v>0</v>
      </c>
      <c r="C129" s="435">
        <v>0</v>
      </c>
      <c r="D129" s="91">
        <f t="shared" si="2"/>
        <v>0</v>
      </c>
      <c r="E129" s="69"/>
      <c r="F129" s="65" t="s">
        <v>108</v>
      </c>
      <c r="G129" s="463">
        <v>123.73335388</v>
      </c>
      <c r="H129" s="435">
        <v>123.73335388</v>
      </c>
      <c r="I129" s="91">
        <f t="shared" si="3"/>
        <v>0</v>
      </c>
      <c r="J129" s="126"/>
    </row>
    <row r="130" spans="1:10" ht="14.5" x14ac:dyDescent="0.35">
      <c r="A130" s="65" t="s">
        <v>119</v>
      </c>
      <c r="B130" s="435">
        <v>0.39653535000000001</v>
      </c>
      <c r="C130" s="435">
        <v>0.39653535000000001</v>
      </c>
      <c r="D130" s="91">
        <f t="shared" si="2"/>
        <v>0</v>
      </c>
      <c r="E130" s="69"/>
      <c r="F130" s="65" t="s">
        <v>109</v>
      </c>
      <c r="G130" s="464">
        <v>96.00783362</v>
      </c>
      <c r="H130" s="435">
        <v>96.0078336199999</v>
      </c>
      <c r="I130" s="91">
        <f t="shared" si="3"/>
        <v>0</v>
      </c>
      <c r="J130" s="126"/>
    </row>
    <row r="131" spans="1:10" ht="14.5" x14ac:dyDescent="0.35">
      <c r="A131" s="65" t="s">
        <v>120</v>
      </c>
      <c r="B131" s="435">
        <v>0.15630901999999999</v>
      </c>
      <c r="C131" s="435">
        <v>0.15630901999999999</v>
      </c>
      <c r="D131" s="91">
        <f t="shared" si="2"/>
        <v>0</v>
      </c>
      <c r="E131" s="69"/>
      <c r="F131" s="65" t="s">
        <v>110</v>
      </c>
      <c r="G131" s="463">
        <v>46.897711219999998</v>
      </c>
      <c r="H131" s="435">
        <v>46.897711219999998</v>
      </c>
      <c r="I131" s="91">
        <f t="shared" si="3"/>
        <v>0</v>
      </c>
      <c r="J131" s="126"/>
    </row>
    <row r="132" spans="1:10" ht="14.5" x14ac:dyDescent="0.35">
      <c r="A132" s="65" t="s">
        <v>121</v>
      </c>
      <c r="B132" s="435">
        <v>0.12508351000000001</v>
      </c>
      <c r="C132" s="435">
        <v>0.12508351000000001</v>
      </c>
      <c r="D132" s="91">
        <f t="shared" si="2"/>
        <v>0</v>
      </c>
      <c r="E132" s="69"/>
      <c r="F132" s="65" t="s">
        <v>111</v>
      </c>
      <c r="G132" s="463">
        <v>3.93811841</v>
      </c>
      <c r="H132" s="435">
        <v>3.93811841</v>
      </c>
      <c r="I132" s="91">
        <f t="shared" si="3"/>
        <v>0</v>
      </c>
      <c r="J132" s="126"/>
    </row>
    <row r="133" spans="1:10" ht="14.5" x14ac:dyDescent="0.35">
      <c r="A133" s="65" t="s">
        <v>122</v>
      </c>
      <c r="B133" s="435">
        <v>2.7916608200000002</v>
      </c>
      <c r="C133" s="435">
        <v>2.7916608200000002</v>
      </c>
      <c r="D133" s="91">
        <f t="shared" si="2"/>
        <v>0</v>
      </c>
      <c r="E133" s="69"/>
      <c r="F133" s="65" t="s">
        <v>112</v>
      </c>
      <c r="G133" s="464">
        <v>0.39704768000000001</v>
      </c>
      <c r="H133" s="435">
        <v>0.39704768000000001</v>
      </c>
      <c r="I133" s="91">
        <f t="shared" si="3"/>
        <v>0</v>
      </c>
      <c r="J133" s="126"/>
    </row>
    <row r="134" spans="1:10" ht="14.5" x14ac:dyDescent="0.35">
      <c r="A134" s="65" t="s">
        <v>123</v>
      </c>
      <c r="B134" s="435">
        <v>126.00860105000001</v>
      </c>
      <c r="C134" s="435">
        <v>126.00860105000001</v>
      </c>
      <c r="D134" s="91">
        <f t="shared" si="2"/>
        <v>0</v>
      </c>
      <c r="E134" s="69"/>
      <c r="F134" s="65" t="s">
        <v>113</v>
      </c>
      <c r="G134" s="464">
        <v>4.8195839200000004</v>
      </c>
      <c r="H134" s="435">
        <v>4.8195839200000004</v>
      </c>
      <c r="I134" s="91">
        <f t="shared" si="3"/>
        <v>0</v>
      </c>
      <c r="J134" s="126"/>
    </row>
    <row r="135" spans="1:10" ht="14.5" x14ac:dyDescent="0.35">
      <c r="A135" s="65" t="s">
        <v>124</v>
      </c>
      <c r="B135" s="435">
        <v>0</v>
      </c>
      <c r="C135" s="435">
        <v>0</v>
      </c>
      <c r="D135" s="91">
        <f t="shared" si="2"/>
        <v>0</v>
      </c>
      <c r="E135" s="69"/>
      <c r="F135" s="65" t="s">
        <v>114</v>
      </c>
      <c r="G135" s="464">
        <v>42.333002210000004</v>
      </c>
      <c r="H135" s="435">
        <v>42.333002210000004</v>
      </c>
      <c r="I135" s="91">
        <f t="shared" si="3"/>
        <v>0</v>
      </c>
      <c r="J135" s="126"/>
    </row>
    <row r="136" spans="1:10" ht="14.5" x14ac:dyDescent="0.35">
      <c r="A136" s="65" t="s">
        <v>125</v>
      </c>
      <c r="B136" s="435">
        <v>16.101991470000002</v>
      </c>
      <c r="C136" s="435">
        <v>16.101991470000002</v>
      </c>
      <c r="D136" s="91">
        <f t="shared" si="2"/>
        <v>0</v>
      </c>
      <c r="E136" s="69"/>
      <c r="F136" s="65" t="s">
        <v>115</v>
      </c>
      <c r="G136" s="464">
        <v>0</v>
      </c>
      <c r="H136" s="435">
        <v>0</v>
      </c>
      <c r="I136" s="91">
        <f t="shared" si="3"/>
        <v>0</v>
      </c>
      <c r="J136" s="126"/>
    </row>
    <row r="137" spans="1:10" ht="14.5" x14ac:dyDescent="0.35">
      <c r="A137" s="65" t="s">
        <v>126</v>
      </c>
      <c r="B137" s="435">
        <v>4.0730000000000002E-3</v>
      </c>
      <c r="C137" s="435">
        <v>4.0730000000000002E-3</v>
      </c>
      <c r="D137" s="91">
        <f t="shared" si="2"/>
        <v>0</v>
      </c>
      <c r="E137" s="69"/>
      <c r="F137" s="65" t="s">
        <v>117</v>
      </c>
      <c r="G137" s="463">
        <v>22.121674410000001</v>
      </c>
      <c r="H137" s="435">
        <v>22.121674410000001</v>
      </c>
      <c r="I137" s="91">
        <f t="shared" si="3"/>
        <v>0</v>
      </c>
      <c r="J137" s="126"/>
    </row>
    <row r="138" spans="1:10" ht="14.5" x14ac:dyDescent="0.35">
      <c r="A138" s="65" t="s">
        <v>127</v>
      </c>
      <c r="B138" s="435">
        <v>2.24950429</v>
      </c>
      <c r="C138" s="435">
        <v>2.24950429</v>
      </c>
      <c r="D138" s="91">
        <f t="shared" si="2"/>
        <v>0</v>
      </c>
      <c r="E138" s="69"/>
      <c r="F138" s="65" t="s">
        <v>118</v>
      </c>
      <c r="G138" s="463">
        <v>2.03646299</v>
      </c>
      <c r="H138" s="435">
        <v>2.03646299</v>
      </c>
      <c r="I138" s="91">
        <f t="shared" si="3"/>
        <v>0</v>
      </c>
      <c r="J138" s="126"/>
    </row>
    <row r="139" spans="1:10" ht="14.5" x14ac:dyDescent="0.35">
      <c r="A139" s="65" t="s">
        <v>128</v>
      </c>
      <c r="B139" s="435">
        <v>0.76757093999999992</v>
      </c>
      <c r="C139" s="435">
        <v>0.76757093999999992</v>
      </c>
      <c r="D139" s="91">
        <f t="shared" ref="D139:D202" si="4">C139-B139</f>
        <v>0</v>
      </c>
      <c r="E139" s="69"/>
      <c r="F139" s="65" t="s">
        <v>119</v>
      </c>
      <c r="G139" s="464">
        <v>21.017886879999999</v>
      </c>
      <c r="H139" s="435">
        <v>21.017886879999999</v>
      </c>
      <c r="I139" s="91">
        <f t="shared" ref="I139:I202" si="5">H139-G139</f>
        <v>0</v>
      </c>
      <c r="J139" s="126"/>
    </row>
    <row r="140" spans="1:10" ht="14.5" x14ac:dyDescent="0.35">
      <c r="A140" s="65" t="s">
        <v>129</v>
      </c>
      <c r="B140" s="435">
        <v>138.63046183</v>
      </c>
      <c r="C140" s="435">
        <v>138.63046183</v>
      </c>
      <c r="D140" s="91">
        <f t="shared" si="4"/>
        <v>0</v>
      </c>
      <c r="E140" s="69"/>
      <c r="F140" s="65" t="s">
        <v>120</v>
      </c>
      <c r="G140" s="463">
        <v>13.46342119</v>
      </c>
      <c r="H140" s="435">
        <v>13.46342119</v>
      </c>
      <c r="I140" s="91">
        <f t="shared" si="5"/>
        <v>0</v>
      </c>
      <c r="J140" s="126"/>
    </row>
    <row r="141" spans="1:10" ht="14.5" x14ac:dyDescent="0.35">
      <c r="A141" s="65" t="s">
        <v>130</v>
      </c>
      <c r="B141" s="435">
        <v>2.38513288</v>
      </c>
      <c r="C141" s="435">
        <v>2.38513288</v>
      </c>
      <c r="D141" s="91">
        <f t="shared" si="4"/>
        <v>0</v>
      </c>
      <c r="E141" s="69"/>
      <c r="F141" s="65" t="s">
        <v>121</v>
      </c>
      <c r="G141" s="464">
        <v>16.611309949999999</v>
      </c>
      <c r="H141" s="435">
        <v>16.611309949999999</v>
      </c>
      <c r="I141" s="91">
        <f t="shared" si="5"/>
        <v>0</v>
      </c>
      <c r="J141" s="126"/>
    </row>
    <row r="142" spans="1:10" ht="14.5" x14ac:dyDescent="0.35">
      <c r="A142" s="65" t="s">
        <v>131</v>
      </c>
      <c r="B142" s="435">
        <v>0</v>
      </c>
      <c r="C142" s="435">
        <v>0</v>
      </c>
      <c r="D142" s="91">
        <f t="shared" si="4"/>
        <v>0</v>
      </c>
      <c r="E142" s="69"/>
      <c r="F142" s="65" t="s">
        <v>122</v>
      </c>
      <c r="G142" s="464">
        <v>13.793601750000001</v>
      </c>
      <c r="H142" s="435">
        <v>13.793601750000001</v>
      </c>
      <c r="I142" s="91">
        <f t="shared" si="5"/>
        <v>0</v>
      </c>
      <c r="J142" s="126"/>
    </row>
    <row r="143" spans="1:10" ht="14.5" x14ac:dyDescent="0.35">
      <c r="A143" s="65" t="s">
        <v>132</v>
      </c>
      <c r="B143" s="435">
        <v>2.3073673100000001</v>
      </c>
      <c r="C143" s="435">
        <v>2.3073673100000001</v>
      </c>
      <c r="D143" s="91">
        <f t="shared" si="4"/>
        <v>0</v>
      </c>
      <c r="E143" s="69"/>
      <c r="F143" s="65" t="s">
        <v>123</v>
      </c>
      <c r="G143" s="464">
        <v>206.72464191</v>
      </c>
      <c r="H143" s="435">
        <v>206.72464191</v>
      </c>
      <c r="I143" s="91">
        <f t="shared" si="5"/>
        <v>0</v>
      </c>
      <c r="J143" s="126"/>
    </row>
    <row r="144" spans="1:10" ht="14.5" x14ac:dyDescent="0.35">
      <c r="A144" s="65" t="s">
        <v>133</v>
      </c>
      <c r="B144" s="435">
        <v>5.2588909800000003</v>
      </c>
      <c r="C144" s="435">
        <v>5.2588909800000003</v>
      </c>
      <c r="D144" s="91">
        <f t="shared" si="4"/>
        <v>0</v>
      </c>
      <c r="E144" s="69"/>
      <c r="F144" s="65" t="s">
        <v>124</v>
      </c>
      <c r="G144" s="463">
        <v>3.9437930000000003E-2</v>
      </c>
      <c r="H144" s="435">
        <v>3.9437930000000003E-2</v>
      </c>
      <c r="I144" s="91">
        <f t="shared" si="5"/>
        <v>0</v>
      </c>
      <c r="J144" s="126"/>
    </row>
    <row r="145" spans="1:10" ht="14.5" x14ac:dyDescent="0.35">
      <c r="A145" s="65" t="s">
        <v>134</v>
      </c>
      <c r="B145" s="435">
        <v>3.0448839699999999</v>
      </c>
      <c r="C145" s="435">
        <v>3.0448839699999999</v>
      </c>
      <c r="D145" s="91">
        <f t="shared" si="4"/>
        <v>0</v>
      </c>
      <c r="E145" s="69"/>
      <c r="F145" s="65" t="s">
        <v>125</v>
      </c>
      <c r="G145" s="463">
        <v>5.3597137799999999</v>
      </c>
      <c r="H145" s="435">
        <v>5.3597137799999999</v>
      </c>
      <c r="I145" s="91">
        <f t="shared" si="5"/>
        <v>0</v>
      </c>
      <c r="J145" s="126"/>
    </row>
    <row r="146" spans="1:10" ht="14.5" x14ac:dyDescent="0.35">
      <c r="A146" s="65" t="s">
        <v>135</v>
      </c>
      <c r="B146" s="435">
        <v>0.45019735</v>
      </c>
      <c r="C146" s="435">
        <v>0.45019735</v>
      </c>
      <c r="D146" s="91">
        <f t="shared" si="4"/>
        <v>0</v>
      </c>
      <c r="E146" s="69"/>
      <c r="F146" s="65" t="s">
        <v>126</v>
      </c>
      <c r="G146" s="464">
        <v>1.3001823899999998</v>
      </c>
      <c r="H146" s="435">
        <v>1.3001823899999998</v>
      </c>
      <c r="I146" s="91">
        <f t="shared" si="5"/>
        <v>0</v>
      </c>
      <c r="J146" s="126"/>
    </row>
    <row r="147" spans="1:10" ht="14.5" x14ac:dyDescent="0.35">
      <c r="A147" s="65" t="s">
        <v>136</v>
      </c>
      <c r="B147" s="435">
        <v>6.2455699999999998E-3</v>
      </c>
      <c r="C147" s="435">
        <v>6.2455699999999998E-3</v>
      </c>
      <c r="D147" s="91">
        <f t="shared" si="4"/>
        <v>0</v>
      </c>
      <c r="E147" s="69"/>
      <c r="F147" s="65" t="s">
        <v>127</v>
      </c>
      <c r="G147" s="463">
        <v>0</v>
      </c>
      <c r="H147" s="435">
        <v>0</v>
      </c>
      <c r="I147" s="91">
        <f t="shared" si="5"/>
        <v>0</v>
      </c>
      <c r="J147" s="126"/>
    </row>
    <row r="148" spans="1:10" ht="14.5" x14ac:dyDescent="0.35">
      <c r="A148" s="65" t="s">
        <v>137</v>
      </c>
      <c r="B148" s="435">
        <v>0</v>
      </c>
      <c r="C148" s="435">
        <v>0</v>
      </c>
      <c r="D148" s="91">
        <f t="shared" si="4"/>
        <v>0</v>
      </c>
      <c r="E148" s="69"/>
      <c r="F148" s="65" t="s">
        <v>128</v>
      </c>
      <c r="G148" s="464">
        <v>18.265341500000002</v>
      </c>
      <c r="H148" s="435">
        <v>18.265341500000002</v>
      </c>
      <c r="I148" s="91">
        <f t="shared" si="5"/>
        <v>0</v>
      </c>
      <c r="J148" s="126"/>
    </row>
    <row r="149" spans="1:10" ht="14.5" x14ac:dyDescent="0.35">
      <c r="A149" s="65" t="s">
        <v>138</v>
      </c>
      <c r="B149" s="435">
        <v>0</v>
      </c>
      <c r="C149" s="435">
        <v>0</v>
      </c>
      <c r="D149" s="91">
        <f t="shared" si="4"/>
        <v>0</v>
      </c>
      <c r="E149" s="69"/>
      <c r="F149" s="65" t="s">
        <v>129</v>
      </c>
      <c r="G149" s="463">
        <v>268.04950131999999</v>
      </c>
      <c r="H149" s="435">
        <v>268.04950131999999</v>
      </c>
      <c r="I149" s="91">
        <f t="shared" si="5"/>
        <v>0</v>
      </c>
      <c r="J149" s="126"/>
    </row>
    <row r="150" spans="1:10" ht="14.5" x14ac:dyDescent="0.35">
      <c r="A150" s="65" t="s">
        <v>139</v>
      </c>
      <c r="B150" s="435">
        <v>1.8347969999999998E-2</v>
      </c>
      <c r="C150" s="435">
        <v>1.8347969999999998E-2</v>
      </c>
      <c r="D150" s="91">
        <f t="shared" si="4"/>
        <v>0</v>
      </c>
      <c r="E150" s="69"/>
      <c r="F150" s="65" t="s">
        <v>131</v>
      </c>
      <c r="G150" s="463">
        <v>2.0863919999999998E-2</v>
      </c>
      <c r="H150" s="435">
        <v>2.0863919999999998E-2</v>
      </c>
      <c r="I150" s="91">
        <f t="shared" si="5"/>
        <v>0</v>
      </c>
      <c r="J150" s="126"/>
    </row>
    <row r="151" spans="1:10" ht="14.5" x14ac:dyDescent="0.35">
      <c r="A151" s="65" t="s">
        <v>140</v>
      </c>
      <c r="B151" s="435">
        <v>1.008E-2</v>
      </c>
      <c r="C151" s="435">
        <v>1.008E-2</v>
      </c>
      <c r="D151" s="91">
        <f t="shared" si="4"/>
        <v>0</v>
      </c>
      <c r="E151" s="69"/>
      <c r="F151" s="65" t="s">
        <v>132</v>
      </c>
      <c r="G151" s="463">
        <v>23.383727539999999</v>
      </c>
      <c r="H151" s="435">
        <v>23.383727539999999</v>
      </c>
      <c r="I151" s="91">
        <f t="shared" si="5"/>
        <v>0</v>
      </c>
      <c r="J151" s="126"/>
    </row>
    <row r="152" spans="1:10" ht="14.5" x14ac:dyDescent="0.35">
      <c r="A152" s="65" t="s">
        <v>141</v>
      </c>
      <c r="B152" s="435">
        <v>0.10414445999999999</v>
      </c>
      <c r="C152" s="435">
        <v>0.10414445999999999</v>
      </c>
      <c r="D152" s="91">
        <f t="shared" si="4"/>
        <v>0</v>
      </c>
      <c r="E152" s="69"/>
      <c r="F152" s="65" t="s">
        <v>133</v>
      </c>
      <c r="G152" s="464">
        <v>14.842964650000001</v>
      </c>
      <c r="H152" s="435">
        <v>14.842964650000001</v>
      </c>
      <c r="I152" s="91">
        <f t="shared" si="5"/>
        <v>0</v>
      </c>
      <c r="J152" s="126"/>
    </row>
    <row r="153" spans="1:10" ht="14.5" x14ac:dyDescent="0.35">
      <c r="A153" s="65" t="s">
        <v>142</v>
      </c>
      <c r="B153" s="435">
        <v>1.48395985</v>
      </c>
      <c r="C153" s="435">
        <v>1.48395985</v>
      </c>
      <c r="D153" s="91">
        <f t="shared" si="4"/>
        <v>0</v>
      </c>
      <c r="E153" s="69"/>
      <c r="F153" s="65" t="s">
        <v>134</v>
      </c>
      <c r="G153" s="464">
        <v>89.14026247000011</v>
      </c>
      <c r="H153" s="435">
        <v>89.140262470000209</v>
      </c>
      <c r="I153" s="91">
        <f t="shared" si="5"/>
        <v>0</v>
      </c>
      <c r="J153" s="126"/>
    </row>
    <row r="154" spans="1:10" ht="14.5" x14ac:dyDescent="0.35">
      <c r="A154" s="65" t="s">
        <v>143</v>
      </c>
      <c r="B154" s="435">
        <v>7.5162525899999997</v>
      </c>
      <c r="C154" s="435">
        <v>7.5162525899999997</v>
      </c>
      <c r="D154" s="91">
        <f t="shared" si="4"/>
        <v>0</v>
      </c>
      <c r="E154" s="69"/>
      <c r="F154" s="65" t="s">
        <v>136</v>
      </c>
      <c r="G154" s="464">
        <v>2.42409644</v>
      </c>
      <c r="H154" s="435">
        <v>2.42409644</v>
      </c>
      <c r="I154" s="91">
        <f t="shared" si="5"/>
        <v>0</v>
      </c>
      <c r="J154" s="126"/>
    </row>
    <row r="155" spans="1:10" ht="14.5" x14ac:dyDescent="0.35">
      <c r="A155" s="65" t="s">
        <v>144</v>
      </c>
      <c r="B155" s="435">
        <v>0.17672673999999999</v>
      </c>
      <c r="C155" s="435">
        <v>0.17672673999999999</v>
      </c>
      <c r="D155" s="91">
        <f t="shared" si="4"/>
        <v>0</v>
      </c>
      <c r="E155" s="69"/>
      <c r="F155" s="65" t="s">
        <v>137</v>
      </c>
      <c r="G155" s="464">
        <v>1.49039633</v>
      </c>
      <c r="H155" s="435">
        <v>1.49039633</v>
      </c>
      <c r="I155" s="91">
        <f t="shared" si="5"/>
        <v>0</v>
      </c>
      <c r="J155" s="126"/>
    </row>
    <row r="156" spans="1:10" ht="14.5" x14ac:dyDescent="0.35">
      <c r="A156" s="65" t="s">
        <v>145</v>
      </c>
      <c r="B156" s="435">
        <v>59.507621409999999</v>
      </c>
      <c r="C156" s="435">
        <v>59.507621409999999</v>
      </c>
      <c r="D156" s="91">
        <f t="shared" si="4"/>
        <v>0</v>
      </c>
      <c r="E156" s="69"/>
      <c r="F156" s="65" t="s">
        <v>139</v>
      </c>
      <c r="G156" s="463">
        <v>2.6414974600000001</v>
      </c>
      <c r="H156" s="435">
        <v>2.6414974600000001</v>
      </c>
      <c r="I156" s="91">
        <f t="shared" si="5"/>
        <v>0</v>
      </c>
      <c r="J156" s="126"/>
    </row>
    <row r="157" spans="1:10" ht="14.5" x14ac:dyDescent="0.35">
      <c r="A157" s="65" t="s">
        <v>146</v>
      </c>
      <c r="B157" s="435">
        <v>9.4321499999999985E-3</v>
      </c>
      <c r="C157" s="435">
        <v>9.4321499999999985E-3</v>
      </c>
      <c r="D157" s="91">
        <f t="shared" si="4"/>
        <v>0</v>
      </c>
      <c r="E157" s="69"/>
      <c r="F157" s="65" t="s">
        <v>140</v>
      </c>
      <c r="G157" s="464">
        <v>1.2183373100000001</v>
      </c>
      <c r="H157" s="435">
        <v>1.2183373100000001</v>
      </c>
      <c r="I157" s="91">
        <f t="shared" si="5"/>
        <v>0</v>
      </c>
      <c r="J157" s="126"/>
    </row>
    <row r="158" spans="1:10" ht="14.5" x14ac:dyDescent="0.35">
      <c r="A158" s="65" t="s">
        <v>147</v>
      </c>
      <c r="B158" s="435">
        <v>3.6504141900000002</v>
      </c>
      <c r="C158" s="435">
        <v>3.6504141900000002</v>
      </c>
      <c r="D158" s="91">
        <f t="shared" si="4"/>
        <v>0</v>
      </c>
      <c r="E158" s="69"/>
      <c r="F158" s="65" t="s">
        <v>141</v>
      </c>
      <c r="G158" s="463">
        <v>1.5096428</v>
      </c>
      <c r="H158" s="435">
        <v>1.5096428</v>
      </c>
      <c r="I158" s="91">
        <f t="shared" si="5"/>
        <v>0</v>
      </c>
      <c r="J158" s="126"/>
    </row>
    <row r="159" spans="1:10" ht="14.5" x14ac:dyDescent="0.35">
      <c r="A159" s="65" t="s">
        <v>148</v>
      </c>
      <c r="B159" s="435">
        <v>0.79532546000000004</v>
      </c>
      <c r="C159" s="435">
        <v>0.79532546000000004</v>
      </c>
      <c r="D159" s="91">
        <f t="shared" si="4"/>
        <v>0</v>
      </c>
      <c r="E159" s="69"/>
      <c r="F159" s="65" t="s">
        <v>142</v>
      </c>
      <c r="G159" s="463">
        <v>16.271533990000002</v>
      </c>
      <c r="H159" s="435">
        <v>16.271533990000002</v>
      </c>
      <c r="I159" s="91">
        <f t="shared" si="5"/>
        <v>0</v>
      </c>
      <c r="J159" s="126"/>
    </row>
    <row r="160" spans="1:10" ht="14.5" x14ac:dyDescent="0.35">
      <c r="A160" s="65" t="s">
        <v>149</v>
      </c>
      <c r="B160" s="435">
        <v>0.51773862000000004</v>
      </c>
      <c r="C160" s="435">
        <v>0.51773862000000004</v>
      </c>
      <c r="D160" s="91">
        <f t="shared" si="4"/>
        <v>0</v>
      </c>
      <c r="E160" s="69"/>
      <c r="F160" s="65" t="s">
        <v>143</v>
      </c>
      <c r="G160" s="463">
        <v>81.203537779999891</v>
      </c>
      <c r="H160" s="435">
        <v>81.203537779999891</v>
      </c>
      <c r="I160" s="91">
        <f t="shared" si="5"/>
        <v>0</v>
      </c>
      <c r="J160" s="126"/>
    </row>
    <row r="161" spans="1:10" ht="14.5" x14ac:dyDescent="0.35">
      <c r="A161" s="65" t="s">
        <v>150</v>
      </c>
      <c r="B161" s="435">
        <v>5.6556550000000004E-2</v>
      </c>
      <c r="C161" s="435">
        <v>5.6556550000000004E-2</v>
      </c>
      <c r="D161" s="91">
        <f t="shared" si="4"/>
        <v>0</v>
      </c>
      <c r="E161" s="69"/>
      <c r="F161" s="65" t="s">
        <v>144</v>
      </c>
      <c r="G161" s="464">
        <v>5.5145352499999998</v>
      </c>
      <c r="H161" s="435">
        <v>5.5145352499999998</v>
      </c>
      <c r="I161" s="91">
        <f t="shared" si="5"/>
        <v>0</v>
      </c>
      <c r="J161" s="126"/>
    </row>
    <row r="162" spans="1:10" ht="14.5" x14ac:dyDescent="0.35">
      <c r="A162" s="65" t="s">
        <v>151</v>
      </c>
      <c r="B162" s="435">
        <v>976.44532973000003</v>
      </c>
      <c r="C162" s="435">
        <v>976.44532973000003</v>
      </c>
      <c r="D162" s="91">
        <f t="shared" si="4"/>
        <v>0</v>
      </c>
      <c r="E162" s="69"/>
      <c r="F162" s="65" t="s">
        <v>145</v>
      </c>
      <c r="G162" s="464">
        <v>12.080451210000001</v>
      </c>
      <c r="H162" s="435">
        <v>12.080451210000001</v>
      </c>
      <c r="I162" s="91">
        <f t="shared" si="5"/>
        <v>0</v>
      </c>
      <c r="J162" s="126"/>
    </row>
    <row r="163" spans="1:10" ht="14.5" x14ac:dyDescent="0.35">
      <c r="A163" s="65" t="s">
        <v>152</v>
      </c>
      <c r="B163" s="435">
        <v>7.0808800000000003E-3</v>
      </c>
      <c r="C163" s="435">
        <v>7.0808800000000003E-3</v>
      </c>
      <c r="D163" s="91">
        <f t="shared" si="4"/>
        <v>0</v>
      </c>
      <c r="E163" s="69"/>
      <c r="F163" s="65" t="s">
        <v>146</v>
      </c>
      <c r="G163" s="464">
        <v>29.12010703</v>
      </c>
      <c r="H163" s="435">
        <v>29.12010703</v>
      </c>
      <c r="I163" s="91">
        <f t="shared" si="5"/>
        <v>0</v>
      </c>
      <c r="J163" s="126"/>
    </row>
    <row r="164" spans="1:10" ht="14.5" x14ac:dyDescent="0.35">
      <c r="A164" s="65" t="s">
        <v>153</v>
      </c>
      <c r="B164" s="435">
        <v>0</v>
      </c>
      <c r="C164" s="435">
        <v>0</v>
      </c>
      <c r="D164" s="91">
        <f t="shared" si="4"/>
        <v>0</v>
      </c>
      <c r="E164" s="69"/>
      <c r="F164" s="65" t="s">
        <v>147</v>
      </c>
      <c r="G164" s="463">
        <v>29.326678930000099</v>
      </c>
      <c r="H164" s="435">
        <v>29.326678930000099</v>
      </c>
      <c r="I164" s="91">
        <f t="shared" si="5"/>
        <v>0</v>
      </c>
      <c r="J164" s="126"/>
    </row>
    <row r="165" spans="1:10" ht="14.5" x14ac:dyDescent="0.35">
      <c r="A165" s="65" t="s">
        <v>154</v>
      </c>
      <c r="B165" s="435">
        <v>0.11630285000000001</v>
      </c>
      <c r="C165" s="435">
        <v>0.11630285000000001</v>
      </c>
      <c r="D165" s="91">
        <f t="shared" si="4"/>
        <v>0</v>
      </c>
      <c r="E165" s="69"/>
      <c r="F165" s="65" t="s">
        <v>148</v>
      </c>
      <c r="G165" s="464">
        <v>14.26244683</v>
      </c>
      <c r="H165" s="435">
        <v>14.26244683</v>
      </c>
      <c r="I165" s="91">
        <f t="shared" si="5"/>
        <v>0</v>
      </c>
      <c r="J165" s="126"/>
    </row>
    <row r="166" spans="1:10" ht="14.5" x14ac:dyDescent="0.35">
      <c r="A166" s="65" t="s">
        <v>155</v>
      </c>
      <c r="B166" s="435">
        <v>6.2809190000000001E-2</v>
      </c>
      <c r="C166" s="435">
        <v>6.2809190000000001E-2</v>
      </c>
      <c r="D166" s="91">
        <f t="shared" si="4"/>
        <v>0</v>
      </c>
      <c r="E166" s="69"/>
      <c r="F166" s="65" t="s">
        <v>149</v>
      </c>
      <c r="G166" s="463">
        <v>18.44715261</v>
      </c>
      <c r="H166" s="435">
        <v>18.44715261</v>
      </c>
      <c r="I166" s="91">
        <f t="shared" si="5"/>
        <v>0</v>
      </c>
      <c r="J166" s="126"/>
    </row>
    <row r="167" spans="1:10" ht="14.5" x14ac:dyDescent="0.35">
      <c r="A167" s="65" t="s">
        <v>156</v>
      </c>
      <c r="B167" s="435">
        <v>2.429139E-2</v>
      </c>
      <c r="C167" s="435">
        <v>2.429139E-2</v>
      </c>
      <c r="D167" s="91">
        <f t="shared" si="4"/>
        <v>0</v>
      </c>
      <c r="E167" s="69"/>
      <c r="F167" s="65" t="s">
        <v>150</v>
      </c>
      <c r="G167" s="464">
        <v>5.6682342999999999</v>
      </c>
      <c r="H167" s="435">
        <v>5.6682342999999999</v>
      </c>
      <c r="I167" s="91">
        <f t="shared" si="5"/>
        <v>0</v>
      </c>
      <c r="J167" s="126"/>
    </row>
    <row r="168" spans="1:10" ht="14.5" x14ac:dyDescent="0.35">
      <c r="A168" s="65" t="s">
        <v>157</v>
      </c>
      <c r="B168" s="435">
        <v>68.510643909999999</v>
      </c>
      <c r="C168" s="435">
        <v>68.510643909999999</v>
      </c>
      <c r="D168" s="91">
        <f t="shared" si="4"/>
        <v>0</v>
      </c>
      <c r="E168" s="69"/>
      <c r="F168" s="65" t="s">
        <v>151</v>
      </c>
      <c r="G168" s="463">
        <v>100.38419797</v>
      </c>
      <c r="H168" s="435">
        <v>100.38419797</v>
      </c>
      <c r="I168" s="91">
        <f t="shared" si="5"/>
        <v>0</v>
      </c>
      <c r="J168" s="126"/>
    </row>
    <row r="169" spans="1:10" ht="14.5" x14ac:dyDescent="0.35">
      <c r="A169" s="65" t="s">
        <v>158</v>
      </c>
      <c r="B169" s="435">
        <v>0</v>
      </c>
      <c r="C169" s="435">
        <v>0</v>
      </c>
      <c r="D169" s="91">
        <f t="shared" si="4"/>
        <v>0</v>
      </c>
      <c r="E169" s="69"/>
      <c r="F169" s="65" t="s">
        <v>152</v>
      </c>
      <c r="G169" s="463">
        <v>9.6212335399999986</v>
      </c>
      <c r="H169" s="435">
        <v>9.6212335399999986</v>
      </c>
      <c r="I169" s="91">
        <f t="shared" si="5"/>
        <v>0</v>
      </c>
      <c r="J169" s="126"/>
    </row>
    <row r="170" spans="1:10" ht="14.5" x14ac:dyDescent="0.35">
      <c r="A170" s="65" t="s">
        <v>159</v>
      </c>
      <c r="B170" s="435">
        <v>8.0185939999999997E-2</v>
      </c>
      <c r="C170" s="435">
        <v>8.0185939999999997E-2</v>
      </c>
      <c r="D170" s="91">
        <f t="shared" si="4"/>
        <v>0</v>
      </c>
      <c r="E170" s="69"/>
      <c r="F170" s="65" t="s">
        <v>153</v>
      </c>
      <c r="G170" s="464">
        <v>0.18655801999999999</v>
      </c>
      <c r="H170" s="435">
        <v>0.18655801999999999</v>
      </c>
      <c r="I170" s="91">
        <f t="shared" si="5"/>
        <v>0</v>
      </c>
      <c r="J170" s="126"/>
    </row>
    <row r="171" spans="1:10" ht="14.5" x14ac:dyDescent="0.35">
      <c r="A171" s="65" t="s">
        <v>160</v>
      </c>
      <c r="B171" s="435">
        <v>9.6790705599999995</v>
      </c>
      <c r="C171" s="435">
        <v>9.6790705599999995</v>
      </c>
      <c r="D171" s="91">
        <f t="shared" si="4"/>
        <v>0</v>
      </c>
      <c r="E171" s="69"/>
      <c r="F171" s="65" t="s">
        <v>154</v>
      </c>
      <c r="G171" s="463">
        <v>16.533442539999999</v>
      </c>
      <c r="H171" s="435">
        <v>16.533442539999999</v>
      </c>
      <c r="I171" s="91">
        <f t="shared" si="5"/>
        <v>0</v>
      </c>
      <c r="J171" s="126"/>
    </row>
    <row r="172" spans="1:10" ht="14.5" x14ac:dyDescent="0.35">
      <c r="A172" s="65" t="s">
        <v>161</v>
      </c>
      <c r="B172" s="435">
        <v>0</v>
      </c>
      <c r="C172" s="435">
        <v>0</v>
      </c>
      <c r="D172" s="91">
        <f t="shared" si="4"/>
        <v>0</v>
      </c>
      <c r="E172" s="69"/>
      <c r="F172" s="65" t="s">
        <v>155</v>
      </c>
      <c r="G172" s="464">
        <v>32.442188520000002</v>
      </c>
      <c r="H172" s="435">
        <v>32.442188520000002</v>
      </c>
      <c r="I172" s="91">
        <f t="shared" si="5"/>
        <v>0</v>
      </c>
      <c r="J172" s="126"/>
    </row>
    <row r="173" spans="1:10" ht="14.5" x14ac:dyDescent="0.35">
      <c r="A173" s="65" t="s">
        <v>986</v>
      </c>
      <c r="B173" s="435">
        <v>694.26638410999999</v>
      </c>
      <c r="C173" s="435">
        <v>694.26638410999999</v>
      </c>
      <c r="D173" s="91">
        <f t="shared" si="4"/>
        <v>0</v>
      </c>
      <c r="E173" s="69"/>
      <c r="F173" s="65" t="s">
        <v>156</v>
      </c>
      <c r="G173" s="463">
        <v>3.1435287599999997</v>
      </c>
      <c r="H173" s="435">
        <v>3.1435287599999997</v>
      </c>
      <c r="I173" s="91">
        <f t="shared" si="5"/>
        <v>0</v>
      </c>
      <c r="J173" s="126"/>
    </row>
    <row r="174" spans="1:10" ht="14.5" x14ac:dyDescent="0.35">
      <c r="A174" s="65" t="s">
        <v>162</v>
      </c>
      <c r="B174" s="435">
        <v>0</v>
      </c>
      <c r="C174" s="435">
        <v>0</v>
      </c>
      <c r="D174" s="91">
        <f t="shared" si="4"/>
        <v>0</v>
      </c>
      <c r="E174" s="69"/>
      <c r="F174" s="65" t="s">
        <v>157</v>
      </c>
      <c r="G174" s="464">
        <v>159.24822413999999</v>
      </c>
      <c r="H174" s="435">
        <v>159.24822413999999</v>
      </c>
      <c r="I174" s="91">
        <f t="shared" si="5"/>
        <v>0</v>
      </c>
      <c r="J174" s="126"/>
    </row>
    <row r="175" spans="1:10" ht="14.5" x14ac:dyDescent="0.35">
      <c r="A175" s="65" t="s">
        <v>163</v>
      </c>
      <c r="B175" s="435">
        <v>0.14380038000000001</v>
      </c>
      <c r="C175" s="435">
        <v>0.14380038000000001</v>
      </c>
      <c r="D175" s="91">
        <f t="shared" si="4"/>
        <v>0</v>
      </c>
      <c r="E175" s="69"/>
      <c r="F175" s="65" t="s">
        <v>158</v>
      </c>
      <c r="G175" s="463">
        <v>7.1908137999999999</v>
      </c>
      <c r="H175" s="435">
        <v>7.1908137999999999</v>
      </c>
      <c r="I175" s="91">
        <f t="shared" si="5"/>
        <v>0</v>
      </c>
      <c r="J175" s="126"/>
    </row>
    <row r="176" spans="1:10" ht="14.5" x14ac:dyDescent="0.35">
      <c r="A176" s="65" t="s">
        <v>164</v>
      </c>
      <c r="B176" s="435">
        <v>0</v>
      </c>
      <c r="C176" s="435">
        <v>0</v>
      </c>
      <c r="D176" s="91">
        <f t="shared" si="4"/>
        <v>0</v>
      </c>
      <c r="E176" s="69"/>
      <c r="F176" s="65" t="s">
        <v>159</v>
      </c>
      <c r="G176" s="464">
        <v>10.261091859999999</v>
      </c>
      <c r="H176" s="435">
        <v>10.261091859999999</v>
      </c>
      <c r="I176" s="91">
        <f t="shared" si="5"/>
        <v>0</v>
      </c>
      <c r="J176" s="126"/>
    </row>
    <row r="177" spans="1:10" ht="14.5" x14ac:dyDescent="0.35">
      <c r="A177" s="65" t="s">
        <v>165</v>
      </c>
      <c r="B177" s="435">
        <v>4.8143000000000003E-4</v>
      </c>
      <c r="C177" s="435">
        <v>4.8143000000000003E-4</v>
      </c>
      <c r="D177" s="91">
        <f t="shared" si="4"/>
        <v>0</v>
      </c>
      <c r="E177" s="69"/>
      <c r="F177" s="65" t="s">
        <v>160</v>
      </c>
      <c r="G177" s="464">
        <v>205.36409184999999</v>
      </c>
      <c r="H177" s="435">
        <v>205.36409184999999</v>
      </c>
      <c r="I177" s="91">
        <f t="shared" si="5"/>
        <v>0</v>
      </c>
      <c r="J177" s="126"/>
    </row>
    <row r="178" spans="1:10" ht="14.5" x14ac:dyDescent="0.35">
      <c r="A178" s="65" t="s">
        <v>166</v>
      </c>
      <c r="B178" s="435">
        <v>0</v>
      </c>
      <c r="C178" s="435">
        <v>0</v>
      </c>
      <c r="D178" s="91">
        <f t="shared" si="4"/>
        <v>0</v>
      </c>
      <c r="E178" s="69"/>
      <c r="F178" s="65" t="s">
        <v>161</v>
      </c>
      <c r="G178" s="464">
        <v>3.8445029999999998E-2</v>
      </c>
      <c r="H178" s="435">
        <v>3.8445029999999998E-2</v>
      </c>
      <c r="I178" s="91">
        <f t="shared" si="5"/>
        <v>0</v>
      </c>
      <c r="J178" s="126"/>
    </row>
    <row r="179" spans="1:10" ht="14.5" x14ac:dyDescent="0.35">
      <c r="A179" s="65" t="s">
        <v>167</v>
      </c>
      <c r="B179" s="435">
        <v>1.2931479999999999E-2</v>
      </c>
      <c r="C179" s="435">
        <v>1.2931479999999999E-2</v>
      </c>
      <c r="D179" s="91">
        <f t="shared" si="4"/>
        <v>0</v>
      </c>
      <c r="E179" s="69"/>
      <c r="F179" s="65" t="s">
        <v>986</v>
      </c>
      <c r="G179" s="463">
        <v>5.7020262500000003</v>
      </c>
      <c r="H179" s="435">
        <v>5.7020262500000003</v>
      </c>
      <c r="I179" s="91">
        <f t="shared" si="5"/>
        <v>0</v>
      </c>
      <c r="J179" s="126"/>
    </row>
    <row r="180" spans="1:10" ht="14.5" x14ac:dyDescent="0.35">
      <c r="A180" s="65" t="s">
        <v>168</v>
      </c>
      <c r="B180" s="435">
        <v>1.7834098700000001</v>
      </c>
      <c r="C180" s="435">
        <v>1.7834098700000001</v>
      </c>
      <c r="D180" s="91">
        <f t="shared" si="4"/>
        <v>0</v>
      </c>
      <c r="E180" s="69"/>
      <c r="F180" s="65" t="s">
        <v>162</v>
      </c>
      <c r="G180" s="464">
        <v>8.0813289999999996E-2</v>
      </c>
      <c r="H180" s="435">
        <v>8.0813289999999996E-2</v>
      </c>
      <c r="I180" s="91">
        <f t="shared" si="5"/>
        <v>0</v>
      </c>
      <c r="J180" s="126"/>
    </row>
    <row r="181" spans="1:10" ht="14.5" x14ac:dyDescent="0.35">
      <c r="A181" s="65" t="s">
        <v>169</v>
      </c>
      <c r="B181" s="435">
        <v>33.606231610000002</v>
      </c>
      <c r="C181" s="435">
        <v>33.606231610000002</v>
      </c>
      <c r="D181" s="91">
        <f t="shared" si="4"/>
        <v>0</v>
      </c>
      <c r="E181" s="69"/>
      <c r="F181" s="65" t="s">
        <v>163</v>
      </c>
      <c r="G181" s="463">
        <v>5.8318815199999996</v>
      </c>
      <c r="H181" s="435">
        <v>5.8318815199999996</v>
      </c>
      <c r="I181" s="91">
        <f t="shared" si="5"/>
        <v>0</v>
      </c>
      <c r="J181" s="126"/>
    </row>
    <row r="182" spans="1:10" ht="14.5" x14ac:dyDescent="0.35">
      <c r="A182" s="65" t="s">
        <v>170</v>
      </c>
      <c r="B182" s="435">
        <v>1.77583384</v>
      </c>
      <c r="C182" s="435">
        <v>1.77583384</v>
      </c>
      <c r="D182" s="91">
        <f t="shared" si="4"/>
        <v>0</v>
      </c>
      <c r="E182" s="69"/>
      <c r="F182" s="65" t="s">
        <v>164</v>
      </c>
      <c r="G182" s="463">
        <v>1.7718630000000003E-2</v>
      </c>
      <c r="H182" s="435">
        <v>1.7718630000000003E-2</v>
      </c>
      <c r="I182" s="91">
        <f t="shared" si="5"/>
        <v>0</v>
      </c>
      <c r="J182" s="126"/>
    </row>
    <row r="183" spans="1:10" ht="14.5" x14ac:dyDescent="0.35">
      <c r="A183" s="65" t="s">
        <v>171</v>
      </c>
      <c r="B183" s="435">
        <v>2.4968465900000001</v>
      </c>
      <c r="C183" s="435">
        <v>2.4968465900000001</v>
      </c>
      <c r="D183" s="91">
        <f t="shared" si="4"/>
        <v>0</v>
      </c>
      <c r="E183" s="69"/>
      <c r="F183" s="65" t="s">
        <v>165</v>
      </c>
      <c r="G183" s="464">
        <v>0.15718651</v>
      </c>
      <c r="H183" s="435">
        <v>0.15718651</v>
      </c>
      <c r="I183" s="91">
        <f t="shared" si="5"/>
        <v>0</v>
      </c>
      <c r="J183" s="126"/>
    </row>
    <row r="184" spans="1:10" ht="14.5" x14ac:dyDescent="0.35">
      <c r="A184" s="65" t="s">
        <v>172</v>
      </c>
      <c r="B184" s="435">
        <v>36.8379811</v>
      </c>
      <c r="C184" s="435">
        <v>36.8379811</v>
      </c>
      <c r="D184" s="91">
        <f t="shared" si="4"/>
        <v>0</v>
      </c>
      <c r="E184" s="69"/>
      <c r="F184" s="65" t="s">
        <v>166</v>
      </c>
      <c r="G184" s="463">
        <v>5.7120000000000001E-4</v>
      </c>
      <c r="H184" s="435">
        <v>5.7120000000000001E-4</v>
      </c>
      <c r="I184" s="91">
        <f t="shared" si="5"/>
        <v>0</v>
      </c>
      <c r="J184" s="126"/>
    </row>
    <row r="185" spans="1:10" ht="14.5" x14ac:dyDescent="0.35">
      <c r="A185" s="65" t="s">
        <v>173</v>
      </c>
      <c r="B185" s="435">
        <v>7.3988410000000004E-2</v>
      </c>
      <c r="C185" s="435">
        <v>7.3988410000000004E-2</v>
      </c>
      <c r="D185" s="91">
        <f t="shared" si="4"/>
        <v>0</v>
      </c>
      <c r="E185" s="69"/>
      <c r="F185" s="65" t="s">
        <v>167</v>
      </c>
      <c r="G185" s="463">
        <v>6.0711000000000003E-3</v>
      </c>
      <c r="H185" s="435">
        <v>6.0711000000000003E-3</v>
      </c>
      <c r="I185" s="91">
        <f t="shared" si="5"/>
        <v>0</v>
      </c>
      <c r="J185" s="126"/>
    </row>
    <row r="186" spans="1:10" ht="14.5" x14ac:dyDescent="0.35">
      <c r="A186" s="65" t="s">
        <v>174</v>
      </c>
      <c r="B186" s="435">
        <v>0.42025847</v>
      </c>
      <c r="C186" s="435">
        <v>0.42025847</v>
      </c>
      <c r="D186" s="91">
        <f t="shared" si="4"/>
        <v>0</v>
      </c>
      <c r="E186" s="69"/>
      <c r="F186" s="65" t="s">
        <v>168</v>
      </c>
      <c r="G186" s="463">
        <v>69.848280000000003</v>
      </c>
      <c r="H186" s="435">
        <v>69.848280000000003</v>
      </c>
      <c r="I186" s="91">
        <f t="shared" si="5"/>
        <v>0</v>
      </c>
      <c r="J186" s="126"/>
    </row>
    <row r="187" spans="1:10" ht="14.5" x14ac:dyDescent="0.35">
      <c r="A187" s="65" t="s">
        <v>175</v>
      </c>
      <c r="B187" s="435">
        <v>28.594940829999999</v>
      </c>
      <c r="C187" s="435">
        <v>28.594940829999999</v>
      </c>
      <c r="D187" s="91">
        <f t="shared" si="4"/>
        <v>0</v>
      </c>
      <c r="E187" s="69"/>
      <c r="F187" s="65" t="s">
        <v>169</v>
      </c>
      <c r="G187" s="463">
        <v>25.291354170000002</v>
      </c>
      <c r="H187" s="435">
        <v>25.291354170000002</v>
      </c>
      <c r="I187" s="91">
        <f t="shared" si="5"/>
        <v>0</v>
      </c>
      <c r="J187" s="126"/>
    </row>
    <row r="188" spans="1:10" ht="14.5" x14ac:dyDescent="0.35">
      <c r="A188" s="65" t="s">
        <v>176</v>
      </c>
      <c r="B188" s="435">
        <v>18.868707430000001</v>
      </c>
      <c r="C188" s="435">
        <v>18.868707430000001</v>
      </c>
      <c r="D188" s="91">
        <f t="shared" si="4"/>
        <v>0</v>
      </c>
      <c r="E188" s="69"/>
      <c r="F188" s="65" t="s">
        <v>170</v>
      </c>
      <c r="G188" s="463">
        <v>29.93785359</v>
      </c>
      <c r="H188" s="435">
        <v>29.93785359</v>
      </c>
      <c r="I188" s="91">
        <f t="shared" si="5"/>
        <v>0</v>
      </c>
      <c r="J188" s="126"/>
    </row>
    <row r="189" spans="1:10" ht="14.5" x14ac:dyDescent="0.35">
      <c r="A189" s="65" t="s">
        <v>177</v>
      </c>
      <c r="B189" s="435">
        <v>0</v>
      </c>
      <c r="C189" s="435">
        <v>0</v>
      </c>
      <c r="D189" s="91">
        <f t="shared" si="4"/>
        <v>0</v>
      </c>
      <c r="E189" s="69"/>
      <c r="F189" s="65" t="s">
        <v>175</v>
      </c>
      <c r="G189" s="464">
        <v>145.11188397999999</v>
      </c>
      <c r="H189" s="435">
        <v>145.11188397999999</v>
      </c>
      <c r="I189" s="91">
        <f t="shared" si="5"/>
        <v>0</v>
      </c>
      <c r="J189" s="126"/>
    </row>
    <row r="190" spans="1:10" ht="14.5" x14ac:dyDescent="0.35">
      <c r="A190" s="65" t="s">
        <v>178</v>
      </c>
      <c r="B190" s="435">
        <v>3.2521094500000003</v>
      </c>
      <c r="C190" s="435">
        <v>3.2521094500000003</v>
      </c>
      <c r="D190" s="91">
        <f t="shared" si="4"/>
        <v>0</v>
      </c>
      <c r="E190" s="69"/>
      <c r="F190" s="65" t="s">
        <v>176</v>
      </c>
      <c r="G190" s="464">
        <v>2.1373482500000001</v>
      </c>
      <c r="H190" s="435">
        <v>2.1373482500000001</v>
      </c>
      <c r="I190" s="91">
        <f t="shared" si="5"/>
        <v>0</v>
      </c>
      <c r="J190" s="126"/>
    </row>
    <row r="191" spans="1:10" ht="14.5" x14ac:dyDescent="0.35">
      <c r="A191" s="65" t="s">
        <v>179</v>
      </c>
      <c r="B191" s="435">
        <v>2.72972313</v>
      </c>
      <c r="C191" s="435">
        <v>2.72972313</v>
      </c>
      <c r="D191" s="91">
        <f t="shared" si="4"/>
        <v>0</v>
      </c>
      <c r="E191" s="69"/>
      <c r="F191" s="65" t="s">
        <v>177</v>
      </c>
      <c r="G191" s="463">
        <v>0.69247585999999994</v>
      </c>
      <c r="H191" s="435">
        <v>0.69247585999999994</v>
      </c>
      <c r="I191" s="91">
        <f t="shared" si="5"/>
        <v>0</v>
      </c>
      <c r="J191" s="126"/>
    </row>
    <row r="192" spans="1:10" ht="14.5" x14ac:dyDescent="0.35">
      <c r="A192" s="65" t="s">
        <v>180</v>
      </c>
      <c r="B192" s="435">
        <v>3.75626288</v>
      </c>
      <c r="C192" s="435">
        <v>3.75626288</v>
      </c>
      <c r="D192" s="91">
        <f t="shared" si="4"/>
        <v>0</v>
      </c>
      <c r="E192" s="69"/>
      <c r="F192" s="65" t="s">
        <v>178</v>
      </c>
      <c r="G192" s="464">
        <v>77.157093179999904</v>
      </c>
      <c r="H192" s="435">
        <v>77.157093179999904</v>
      </c>
      <c r="I192" s="91">
        <f t="shared" si="5"/>
        <v>0</v>
      </c>
      <c r="J192" s="126"/>
    </row>
    <row r="193" spans="1:10" ht="14.5" x14ac:dyDescent="0.35">
      <c r="A193" s="65" t="s">
        <v>181</v>
      </c>
      <c r="B193" s="435">
        <v>0.81789588999999996</v>
      </c>
      <c r="C193" s="435">
        <v>0.81789588999999996</v>
      </c>
      <c r="D193" s="91">
        <f t="shared" si="4"/>
        <v>0</v>
      </c>
      <c r="E193" s="69"/>
      <c r="F193" s="65" t="s">
        <v>179</v>
      </c>
      <c r="G193" s="464">
        <v>7.2694881200000001</v>
      </c>
      <c r="H193" s="435">
        <v>7.2694881200000001</v>
      </c>
      <c r="I193" s="91">
        <f t="shared" si="5"/>
        <v>0</v>
      </c>
      <c r="J193" s="126"/>
    </row>
    <row r="194" spans="1:10" ht="14.5" x14ac:dyDescent="0.35">
      <c r="A194" s="65" t="s">
        <v>182</v>
      </c>
      <c r="B194" s="435">
        <v>5.7098999999999997E-2</v>
      </c>
      <c r="C194" s="435">
        <v>5.7098999999999997E-2</v>
      </c>
      <c r="D194" s="91">
        <f t="shared" si="4"/>
        <v>0</v>
      </c>
      <c r="E194" s="69"/>
      <c r="F194" s="65" t="s">
        <v>181</v>
      </c>
      <c r="G194" s="463">
        <v>14.645370779999999</v>
      </c>
      <c r="H194" s="435">
        <v>14.645370779999999</v>
      </c>
      <c r="I194" s="91">
        <f t="shared" si="5"/>
        <v>0</v>
      </c>
      <c r="J194" s="126"/>
    </row>
    <row r="195" spans="1:10" ht="14.5" x14ac:dyDescent="0.35">
      <c r="A195" s="65" t="s">
        <v>183</v>
      </c>
      <c r="B195" s="435">
        <v>0</v>
      </c>
      <c r="C195" s="435">
        <v>0</v>
      </c>
      <c r="D195" s="91">
        <f t="shared" si="4"/>
        <v>0</v>
      </c>
      <c r="E195" s="69"/>
      <c r="F195" s="65" t="s">
        <v>182</v>
      </c>
      <c r="G195" s="463">
        <v>14.453072890000001</v>
      </c>
      <c r="H195" s="435">
        <v>14.453072890000001</v>
      </c>
      <c r="I195" s="91">
        <f t="shared" si="5"/>
        <v>0</v>
      </c>
      <c r="J195" s="126"/>
    </row>
    <row r="196" spans="1:10" ht="14.5" x14ac:dyDescent="0.35">
      <c r="A196" s="65" t="s">
        <v>184</v>
      </c>
      <c r="B196" s="435">
        <v>87.83580923000001</v>
      </c>
      <c r="C196" s="435">
        <v>87.83580923000001</v>
      </c>
      <c r="D196" s="91">
        <f t="shared" si="4"/>
        <v>0</v>
      </c>
      <c r="E196" s="69"/>
      <c r="F196" s="65" t="s">
        <v>183</v>
      </c>
      <c r="G196" s="464">
        <v>69.519670510000012</v>
      </c>
      <c r="H196" s="435">
        <v>69.519670510000012</v>
      </c>
      <c r="I196" s="91">
        <f t="shared" si="5"/>
        <v>0</v>
      </c>
      <c r="J196" s="126"/>
    </row>
    <row r="197" spans="1:10" ht="14.5" x14ac:dyDescent="0.35">
      <c r="A197" s="65" t="s">
        <v>185</v>
      </c>
      <c r="B197" s="435">
        <v>2.9875669999999997E-2</v>
      </c>
      <c r="C197" s="435">
        <v>2.9875669999999997E-2</v>
      </c>
      <c r="D197" s="91">
        <f t="shared" si="4"/>
        <v>0</v>
      </c>
      <c r="E197" s="69"/>
      <c r="F197" s="65" t="s">
        <v>184</v>
      </c>
      <c r="G197" s="464">
        <v>306.71525587999997</v>
      </c>
      <c r="H197" s="435">
        <v>306.71525587999997</v>
      </c>
      <c r="I197" s="91">
        <f t="shared" si="5"/>
        <v>0</v>
      </c>
      <c r="J197" s="126"/>
    </row>
    <row r="198" spans="1:10" ht="14.5" x14ac:dyDescent="0.35">
      <c r="A198" s="65" t="s">
        <v>186</v>
      </c>
      <c r="B198" s="435">
        <v>6.4999999999999997E-4</v>
      </c>
      <c r="C198" s="435">
        <v>6.4999999999999997E-4</v>
      </c>
      <c r="D198" s="91">
        <f t="shared" si="4"/>
        <v>0</v>
      </c>
      <c r="E198" s="69"/>
      <c r="F198" s="65" t="s">
        <v>185</v>
      </c>
      <c r="G198" s="464">
        <v>8.0540461699999994</v>
      </c>
      <c r="H198" s="435">
        <v>8.0540461699999994</v>
      </c>
      <c r="I198" s="91">
        <f t="shared" si="5"/>
        <v>0</v>
      </c>
      <c r="J198" s="126"/>
    </row>
    <row r="199" spans="1:10" ht="14.5" x14ac:dyDescent="0.35">
      <c r="A199" s="65" t="s">
        <v>187</v>
      </c>
      <c r="B199" s="435">
        <v>1.671827E-2</v>
      </c>
      <c r="C199" s="435">
        <v>1.671827E-2</v>
      </c>
      <c r="D199" s="91">
        <f t="shared" si="4"/>
        <v>0</v>
      </c>
      <c r="E199" s="69"/>
      <c r="F199" s="65" t="s">
        <v>186</v>
      </c>
      <c r="G199" s="463">
        <v>0.39716294000000002</v>
      </c>
      <c r="H199" s="435">
        <v>0.39716294000000002</v>
      </c>
      <c r="I199" s="91">
        <f t="shared" si="5"/>
        <v>0</v>
      </c>
      <c r="J199" s="126"/>
    </row>
    <row r="200" spans="1:10" ht="14.5" x14ac:dyDescent="0.35">
      <c r="A200" s="65" t="s">
        <v>188</v>
      </c>
      <c r="B200" s="435">
        <v>3.2654700000000002E-2</v>
      </c>
      <c r="C200" s="435">
        <v>3.2654700000000002E-2</v>
      </c>
      <c r="D200" s="91">
        <f t="shared" si="4"/>
        <v>0</v>
      </c>
      <c r="E200" s="69"/>
      <c r="F200" s="65" t="s">
        <v>187</v>
      </c>
      <c r="G200" s="463">
        <v>4.6478396200000001</v>
      </c>
      <c r="H200" s="435">
        <v>4.6478396200000001</v>
      </c>
      <c r="I200" s="91">
        <f t="shared" si="5"/>
        <v>0</v>
      </c>
      <c r="J200" s="126"/>
    </row>
    <row r="201" spans="1:10" ht="14.5" x14ac:dyDescent="0.35">
      <c r="A201" s="65" t="s">
        <v>189</v>
      </c>
      <c r="B201" s="435">
        <v>19.96831869</v>
      </c>
      <c r="C201" s="435">
        <v>19.96831869</v>
      </c>
      <c r="D201" s="91">
        <f t="shared" si="4"/>
        <v>0</v>
      </c>
      <c r="E201" s="69"/>
      <c r="F201" s="65" t="s">
        <v>188</v>
      </c>
      <c r="G201" s="463">
        <v>10.484389820000001</v>
      </c>
      <c r="H201" s="435">
        <v>10.484389820000001</v>
      </c>
      <c r="I201" s="91">
        <f t="shared" si="5"/>
        <v>0</v>
      </c>
      <c r="J201" s="126"/>
    </row>
    <row r="202" spans="1:10" ht="14.5" x14ac:dyDescent="0.35">
      <c r="A202" s="65" t="s">
        <v>190</v>
      </c>
      <c r="B202" s="435">
        <v>3.1435520000000002E-2</v>
      </c>
      <c r="C202" s="435">
        <v>3.1435520000000002E-2</v>
      </c>
      <c r="D202" s="91">
        <f t="shared" si="4"/>
        <v>0</v>
      </c>
      <c r="E202" s="69"/>
      <c r="F202" s="65" t="s">
        <v>189</v>
      </c>
      <c r="G202" s="463">
        <v>70.830229330000108</v>
      </c>
      <c r="H202" s="435">
        <v>70.830229330000208</v>
      </c>
      <c r="I202" s="91">
        <f t="shared" si="5"/>
        <v>0</v>
      </c>
      <c r="J202" s="126"/>
    </row>
    <row r="203" spans="1:10" ht="14.5" x14ac:dyDescent="0.35">
      <c r="A203" s="65" t="s">
        <v>191</v>
      </c>
      <c r="B203" s="435">
        <v>7.2691100000000008E-2</v>
      </c>
      <c r="C203" s="435">
        <v>7.2691100000000008E-2</v>
      </c>
      <c r="D203" s="91">
        <f t="shared" ref="D203:D266" si="6">C203-B203</f>
        <v>0</v>
      </c>
      <c r="E203" s="69"/>
      <c r="F203" s="65" t="s">
        <v>190</v>
      </c>
      <c r="G203" s="464">
        <v>3.4309771099999997</v>
      </c>
      <c r="H203" s="435">
        <v>3.4309771099999997</v>
      </c>
      <c r="I203" s="91">
        <f t="shared" ref="I203:I266" si="7">H203-G203</f>
        <v>0</v>
      </c>
      <c r="J203" s="126"/>
    </row>
    <row r="204" spans="1:10" ht="14.5" x14ac:dyDescent="0.35">
      <c r="A204" s="65" t="s">
        <v>192</v>
      </c>
      <c r="B204" s="435">
        <v>8.8281799999999997E-3</v>
      </c>
      <c r="C204" s="435">
        <v>8.8281799999999997E-3</v>
      </c>
      <c r="D204" s="91">
        <f t="shared" si="6"/>
        <v>0</v>
      </c>
      <c r="E204" s="69"/>
      <c r="F204" s="65" t="s">
        <v>191</v>
      </c>
      <c r="G204" s="463">
        <v>0.8230691899999999</v>
      </c>
      <c r="H204" s="435">
        <v>0.8230691899999999</v>
      </c>
      <c r="I204" s="91">
        <f t="shared" si="7"/>
        <v>0</v>
      </c>
      <c r="J204" s="126"/>
    </row>
    <row r="205" spans="1:10" ht="14.5" x14ac:dyDescent="0.35">
      <c r="A205" s="65" t="s">
        <v>193</v>
      </c>
      <c r="B205" s="435">
        <v>0.18507354999999998</v>
      </c>
      <c r="C205" s="435">
        <v>0.18507354999999998</v>
      </c>
      <c r="D205" s="91">
        <f t="shared" si="6"/>
        <v>0</v>
      </c>
      <c r="E205" s="69"/>
      <c r="F205" s="65" t="s">
        <v>192</v>
      </c>
      <c r="G205" s="464">
        <v>3.26093426</v>
      </c>
      <c r="H205" s="435">
        <v>3.26093426</v>
      </c>
      <c r="I205" s="91">
        <f t="shared" si="7"/>
        <v>0</v>
      </c>
      <c r="J205" s="126"/>
    </row>
    <row r="206" spans="1:10" ht="14.5" x14ac:dyDescent="0.35">
      <c r="A206" s="65" t="s">
        <v>194</v>
      </c>
      <c r="B206" s="435">
        <v>2.62531121</v>
      </c>
      <c r="C206" s="435">
        <v>2.62531121</v>
      </c>
      <c r="D206" s="91">
        <f t="shared" si="6"/>
        <v>0</v>
      </c>
      <c r="E206" s="69"/>
      <c r="F206" s="65" t="s">
        <v>196</v>
      </c>
      <c r="G206" s="464">
        <v>97.898848490000205</v>
      </c>
      <c r="H206" s="435">
        <v>97.898848490000105</v>
      </c>
      <c r="I206" s="91">
        <f t="shared" si="7"/>
        <v>0</v>
      </c>
      <c r="J206" s="126"/>
    </row>
    <row r="207" spans="1:10" ht="14.5" x14ac:dyDescent="0.35">
      <c r="A207" s="65" t="s">
        <v>195</v>
      </c>
      <c r="B207" s="435">
        <v>3.1555862799999996</v>
      </c>
      <c r="C207" s="435">
        <v>3.1555862799999996</v>
      </c>
      <c r="D207" s="91">
        <f t="shared" si="6"/>
        <v>0</v>
      </c>
      <c r="E207" s="69"/>
      <c r="F207" s="65" t="s">
        <v>197</v>
      </c>
      <c r="G207" s="464">
        <v>137.73961133</v>
      </c>
      <c r="H207" s="435">
        <v>137.73961133</v>
      </c>
      <c r="I207" s="91">
        <f t="shared" si="7"/>
        <v>0</v>
      </c>
      <c r="J207" s="126"/>
    </row>
    <row r="208" spans="1:10" ht="14.5" x14ac:dyDescent="0.35">
      <c r="A208" s="65" t="s">
        <v>196</v>
      </c>
      <c r="B208" s="435">
        <v>114.326641</v>
      </c>
      <c r="C208" s="435">
        <v>114.326641</v>
      </c>
      <c r="D208" s="91">
        <f t="shared" si="6"/>
        <v>0</v>
      </c>
      <c r="E208" s="69"/>
      <c r="F208" s="65" t="s">
        <v>199</v>
      </c>
      <c r="G208" s="463">
        <v>14.086141980000001</v>
      </c>
      <c r="H208" s="435">
        <v>14.086141980000001</v>
      </c>
      <c r="I208" s="91">
        <f t="shared" si="7"/>
        <v>0</v>
      </c>
      <c r="J208" s="126"/>
    </row>
    <row r="209" spans="1:10" ht="14.5" x14ac:dyDescent="0.35">
      <c r="A209" s="65" t="s">
        <v>197</v>
      </c>
      <c r="B209" s="435">
        <v>4.1157733900000002</v>
      </c>
      <c r="C209" s="435">
        <v>4.1157733900000002</v>
      </c>
      <c r="D209" s="91">
        <f t="shared" si="6"/>
        <v>0</v>
      </c>
      <c r="E209" s="69"/>
      <c r="F209" s="65" t="s">
        <v>200</v>
      </c>
      <c r="G209" s="463">
        <v>49.12234188</v>
      </c>
      <c r="H209" s="435">
        <v>49.12234188</v>
      </c>
      <c r="I209" s="91">
        <f t="shared" si="7"/>
        <v>0</v>
      </c>
      <c r="J209" s="126"/>
    </row>
    <row r="210" spans="1:10" ht="14.5" x14ac:dyDescent="0.35">
      <c r="A210" s="65" t="s">
        <v>198</v>
      </c>
      <c r="B210" s="435">
        <v>0.58701204000000007</v>
      </c>
      <c r="C210" s="435">
        <v>0.58701204000000007</v>
      </c>
      <c r="D210" s="91">
        <f t="shared" si="6"/>
        <v>0</v>
      </c>
      <c r="E210" s="69"/>
      <c r="F210" s="65" t="s">
        <v>202</v>
      </c>
      <c r="G210" s="463">
        <v>12.065300259999999</v>
      </c>
      <c r="H210" s="435">
        <v>12.065300259999999</v>
      </c>
      <c r="I210" s="91">
        <f t="shared" si="7"/>
        <v>0</v>
      </c>
      <c r="J210" s="126"/>
    </row>
    <row r="211" spans="1:10" ht="14.5" x14ac:dyDescent="0.35">
      <c r="A211" s="65" t="s">
        <v>199</v>
      </c>
      <c r="B211" s="435">
        <v>2.1007479199999999</v>
      </c>
      <c r="C211" s="435">
        <v>2.1007479199999999</v>
      </c>
      <c r="D211" s="91">
        <f t="shared" si="6"/>
        <v>0</v>
      </c>
      <c r="E211" s="69"/>
      <c r="F211" s="65" t="s">
        <v>203</v>
      </c>
      <c r="G211" s="464">
        <v>42.939405719999996</v>
      </c>
      <c r="H211" s="435">
        <v>42.939405719999996</v>
      </c>
      <c r="I211" s="91">
        <f t="shared" si="7"/>
        <v>0</v>
      </c>
      <c r="J211" s="126"/>
    </row>
    <row r="212" spans="1:10" ht="14.5" x14ac:dyDescent="0.35">
      <c r="A212" s="65" t="s">
        <v>200</v>
      </c>
      <c r="B212" s="435">
        <v>17.144303539999999</v>
      </c>
      <c r="C212" s="435">
        <v>17.144303539999999</v>
      </c>
      <c r="D212" s="91">
        <f t="shared" si="6"/>
        <v>0</v>
      </c>
      <c r="E212" s="69"/>
      <c r="F212" s="65" t="s">
        <v>205</v>
      </c>
      <c r="G212" s="464">
        <v>8.4365534100000001</v>
      </c>
      <c r="H212" s="435">
        <v>8.4365534100000001</v>
      </c>
      <c r="I212" s="91">
        <f t="shared" si="7"/>
        <v>0</v>
      </c>
      <c r="J212" s="126"/>
    </row>
    <row r="213" spans="1:10" ht="14.5" x14ac:dyDescent="0.35">
      <c r="A213" s="65" t="s">
        <v>201</v>
      </c>
      <c r="B213" s="435">
        <v>4.3793963299999996</v>
      </c>
      <c r="C213" s="435">
        <v>4.3793963299999996</v>
      </c>
      <c r="D213" s="91">
        <f t="shared" si="6"/>
        <v>0</v>
      </c>
      <c r="E213" s="69"/>
      <c r="F213" s="65" t="s">
        <v>206</v>
      </c>
      <c r="G213" s="463">
        <v>27.174246100000001</v>
      </c>
      <c r="H213" s="435">
        <v>27.174246100000001</v>
      </c>
      <c r="I213" s="91">
        <f t="shared" si="7"/>
        <v>0</v>
      </c>
      <c r="J213" s="126"/>
    </row>
    <row r="214" spans="1:10" ht="14.5" x14ac:dyDescent="0.35">
      <c r="A214" s="65" t="s">
        <v>202</v>
      </c>
      <c r="B214" s="435">
        <v>0.53609249999999997</v>
      </c>
      <c r="C214" s="435">
        <v>0.53609249999999997</v>
      </c>
      <c r="D214" s="91">
        <f t="shared" si="6"/>
        <v>0</v>
      </c>
      <c r="E214" s="69"/>
      <c r="F214" s="65" t="s">
        <v>207</v>
      </c>
      <c r="G214" s="464">
        <v>1.7004818899999998</v>
      </c>
      <c r="H214" s="435">
        <v>1.7004818899999998</v>
      </c>
      <c r="I214" s="91">
        <f t="shared" si="7"/>
        <v>0</v>
      </c>
      <c r="J214" s="126"/>
    </row>
    <row r="215" spans="1:10" ht="14.5" x14ac:dyDescent="0.35">
      <c r="A215" s="65" t="s">
        <v>203</v>
      </c>
      <c r="B215" s="435">
        <v>0.23363471</v>
      </c>
      <c r="C215" s="435">
        <v>0.23363471</v>
      </c>
      <c r="D215" s="91">
        <f t="shared" si="6"/>
        <v>0</v>
      </c>
      <c r="E215" s="69"/>
      <c r="F215" s="65" t="s">
        <v>208</v>
      </c>
      <c r="G215" s="464">
        <v>1.3241367399999999</v>
      </c>
      <c r="H215" s="435">
        <v>1.3241367399999999</v>
      </c>
      <c r="I215" s="91">
        <f t="shared" si="7"/>
        <v>0</v>
      </c>
      <c r="J215" s="126"/>
    </row>
    <row r="216" spans="1:10" ht="14.5" x14ac:dyDescent="0.35">
      <c r="A216" s="65" t="s">
        <v>204</v>
      </c>
      <c r="B216" s="435">
        <v>0.72524571999999998</v>
      </c>
      <c r="C216" s="435">
        <v>0.72524571999999998</v>
      </c>
      <c r="D216" s="91">
        <f t="shared" si="6"/>
        <v>0</v>
      </c>
      <c r="E216" s="69"/>
      <c r="F216" s="65" t="s">
        <v>209</v>
      </c>
      <c r="G216" s="463">
        <v>157.36812760000001</v>
      </c>
      <c r="H216" s="435">
        <v>157.36812760000001</v>
      </c>
      <c r="I216" s="91">
        <f t="shared" si="7"/>
        <v>0</v>
      </c>
      <c r="J216" s="126"/>
    </row>
    <row r="217" spans="1:10" ht="14.5" x14ac:dyDescent="0.35">
      <c r="A217" s="65" t="s">
        <v>205</v>
      </c>
      <c r="B217" s="435">
        <v>0.84133862000000004</v>
      </c>
      <c r="C217" s="435">
        <v>0.84133862000000004</v>
      </c>
      <c r="D217" s="91">
        <f t="shared" si="6"/>
        <v>0</v>
      </c>
      <c r="E217" s="69"/>
      <c r="F217" s="65" t="s">
        <v>210</v>
      </c>
      <c r="G217" s="463">
        <v>141.04341864</v>
      </c>
      <c r="H217" s="435">
        <v>141.04341864</v>
      </c>
      <c r="I217" s="91">
        <f t="shared" si="7"/>
        <v>0</v>
      </c>
      <c r="J217" s="126"/>
    </row>
    <row r="218" spans="1:10" ht="14.5" x14ac:dyDescent="0.35">
      <c r="A218" s="65" t="s">
        <v>206</v>
      </c>
      <c r="B218" s="435">
        <v>0.54739644999999992</v>
      </c>
      <c r="C218" s="435">
        <v>0.54739644999999992</v>
      </c>
      <c r="D218" s="91">
        <f t="shared" si="6"/>
        <v>0</v>
      </c>
      <c r="E218" s="69"/>
      <c r="F218" s="65" t="s">
        <v>211</v>
      </c>
      <c r="G218" s="464">
        <v>74.994625349999993</v>
      </c>
      <c r="H218" s="435">
        <v>74.994625350000092</v>
      </c>
      <c r="I218" s="91">
        <f t="shared" si="7"/>
        <v>0</v>
      </c>
      <c r="J218" s="126"/>
    </row>
    <row r="219" spans="1:10" ht="14.5" x14ac:dyDescent="0.35">
      <c r="A219" s="65" t="s">
        <v>207</v>
      </c>
      <c r="B219" s="435">
        <v>8.6742800000000012E-3</v>
      </c>
      <c r="C219" s="435">
        <v>8.6742800000000012E-3</v>
      </c>
      <c r="D219" s="91">
        <f t="shared" si="6"/>
        <v>0</v>
      </c>
      <c r="E219" s="69"/>
      <c r="F219" s="65" t="s">
        <v>212</v>
      </c>
      <c r="G219" s="463">
        <v>63.919832720000002</v>
      </c>
      <c r="H219" s="435">
        <v>63.919832720000002</v>
      </c>
      <c r="I219" s="91">
        <f t="shared" si="7"/>
        <v>0</v>
      </c>
      <c r="J219" s="126"/>
    </row>
    <row r="220" spans="1:10" ht="14.5" x14ac:dyDescent="0.35">
      <c r="A220" s="65" t="s">
        <v>208</v>
      </c>
      <c r="B220" s="435">
        <v>1.218208E-2</v>
      </c>
      <c r="C220" s="435">
        <v>1.218208E-2</v>
      </c>
      <c r="D220" s="91">
        <f t="shared" si="6"/>
        <v>0</v>
      </c>
      <c r="E220" s="69"/>
      <c r="F220" s="65" t="s">
        <v>213</v>
      </c>
      <c r="G220" s="464">
        <v>40.051023139999998</v>
      </c>
      <c r="H220" s="435">
        <v>40.051023139999998</v>
      </c>
      <c r="I220" s="91">
        <f t="shared" si="7"/>
        <v>0</v>
      </c>
      <c r="J220" s="126"/>
    </row>
    <row r="221" spans="1:10" ht="14.5" x14ac:dyDescent="0.35">
      <c r="A221" s="65" t="s">
        <v>209</v>
      </c>
      <c r="B221" s="435">
        <v>8.2530134099999994</v>
      </c>
      <c r="C221" s="435">
        <v>8.2530134099999994</v>
      </c>
      <c r="D221" s="91">
        <f t="shared" si="6"/>
        <v>0</v>
      </c>
      <c r="E221" s="69"/>
      <c r="F221" s="65" t="s">
        <v>214</v>
      </c>
      <c r="G221" s="464">
        <v>70.622353989999993</v>
      </c>
      <c r="H221" s="435">
        <v>70.622353989999993</v>
      </c>
      <c r="I221" s="91">
        <f t="shared" si="7"/>
        <v>0</v>
      </c>
      <c r="J221" s="126"/>
    </row>
    <row r="222" spans="1:10" ht="14.5" x14ac:dyDescent="0.35">
      <c r="A222" s="65" t="s">
        <v>210</v>
      </c>
      <c r="B222" s="435">
        <v>1.2801858799999999</v>
      </c>
      <c r="C222" s="435">
        <v>1.2801858799999999</v>
      </c>
      <c r="D222" s="91">
        <f t="shared" si="6"/>
        <v>0</v>
      </c>
      <c r="E222" s="69"/>
      <c r="F222" s="65" t="s">
        <v>215</v>
      </c>
      <c r="G222" s="464">
        <v>48.638518879999999</v>
      </c>
      <c r="H222" s="435">
        <v>48.638518879999999</v>
      </c>
      <c r="I222" s="91">
        <f t="shared" si="7"/>
        <v>0</v>
      </c>
      <c r="J222" s="126"/>
    </row>
    <row r="223" spans="1:10" ht="14.5" x14ac:dyDescent="0.35">
      <c r="A223" s="65" t="s">
        <v>211</v>
      </c>
      <c r="B223" s="435">
        <v>2.5950702000000003</v>
      </c>
      <c r="C223" s="435">
        <v>2.5950702000000003</v>
      </c>
      <c r="D223" s="91">
        <f t="shared" si="6"/>
        <v>0</v>
      </c>
      <c r="E223" s="69"/>
      <c r="F223" s="65" t="s">
        <v>216</v>
      </c>
      <c r="G223" s="464">
        <v>107.76793913</v>
      </c>
      <c r="H223" s="435">
        <v>107.76793913</v>
      </c>
      <c r="I223" s="91">
        <f t="shared" si="7"/>
        <v>0</v>
      </c>
      <c r="J223" s="126"/>
    </row>
    <row r="224" spans="1:10" ht="14.5" x14ac:dyDescent="0.35">
      <c r="A224" s="65" t="s">
        <v>212</v>
      </c>
      <c r="B224" s="435">
        <v>2.02296583</v>
      </c>
      <c r="C224" s="435">
        <v>2.02296583</v>
      </c>
      <c r="D224" s="91">
        <f t="shared" si="6"/>
        <v>0</v>
      </c>
      <c r="E224" s="69"/>
      <c r="F224" s="65" t="s">
        <v>987</v>
      </c>
      <c r="G224" s="464">
        <v>350.54288016999999</v>
      </c>
      <c r="H224" s="435">
        <v>350.54288016999999</v>
      </c>
      <c r="I224" s="91">
        <f t="shared" si="7"/>
        <v>0</v>
      </c>
      <c r="J224" s="126"/>
    </row>
    <row r="225" spans="1:10" ht="14.5" x14ac:dyDescent="0.35">
      <c r="A225" s="65" t="s">
        <v>213</v>
      </c>
      <c r="B225" s="435">
        <v>5.9723999999999992E-3</v>
      </c>
      <c r="C225" s="435">
        <v>5.9723999999999992E-3</v>
      </c>
      <c r="D225" s="91">
        <f t="shared" si="6"/>
        <v>0</v>
      </c>
      <c r="E225" s="69"/>
      <c r="F225" s="65" t="s">
        <v>218</v>
      </c>
      <c r="G225" s="464">
        <v>383.69349202999996</v>
      </c>
      <c r="H225" s="435">
        <v>383.69349202999996</v>
      </c>
      <c r="I225" s="91">
        <f t="shared" si="7"/>
        <v>0</v>
      </c>
      <c r="J225" s="126"/>
    </row>
    <row r="226" spans="1:10" ht="14.5" x14ac:dyDescent="0.35">
      <c r="A226" s="65" t="s">
        <v>214</v>
      </c>
      <c r="B226" s="435">
        <v>1.6937898200000001</v>
      </c>
      <c r="C226" s="435">
        <v>1.6937898200000001</v>
      </c>
      <c r="D226" s="91">
        <f t="shared" si="6"/>
        <v>0</v>
      </c>
      <c r="E226" s="69"/>
      <c r="F226" s="65" t="s">
        <v>219</v>
      </c>
      <c r="G226" s="463">
        <v>27.988275920000003</v>
      </c>
      <c r="H226" s="435">
        <v>27.988275920000003</v>
      </c>
      <c r="I226" s="91">
        <f t="shared" si="7"/>
        <v>0</v>
      </c>
      <c r="J226" s="126"/>
    </row>
    <row r="227" spans="1:10" ht="14.5" x14ac:dyDescent="0.35">
      <c r="A227" s="65" t="s">
        <v>215</v>
      </c>
      <c r="B227" s="435">
        <v>34.315172189999998</v>
      </c>
      <c r="C227" s="435">
        <v>34.315172189999998</v>
      </c>
      <c r="D227" s="91">
        <f t="shared" si="6"/>
        <v>0</v>
      </c>
      <c r="E227" s="69"/>
      <c r="F227" s="65" t="s">
        <v>220</v>
      </c>
      <c r="G227" s="463">
        <v>135.84578203000001</v>
      </c>
      <c r="H227" s="435">
        <v>135.84578203000001</v>
      </c>
      <c r="I227" s="91">
        <f t="shared" si="7"/>
        <v>0</v>
      </c>
      <c r="J227" s="126"/>
    </row>
    <row r="228" spans="1:10" ht="14.5" x14ac:dyDescent="0.35">
      <c r="A228" s="65" t="s">
        <v>216</v>
      </c>
      <c r="B228" s="435">
        <v>8.9880783500000003</v>
      </c>
      <c r="C228" s="435">
        <v>8.9880783500000003</v>
      </c>
      <c r="D228" s="91">
        <f t="shared" si="6"/>
        <v>0</v>
      </c>
      <c r="E228" s="69"/>
      <c r="F228" s="65" t="s">
        <v>221</v>
      </c>
      <c r="G228" s="464">
        <v>11.21569427</v>
      </c>
      <c r="H228" s="435">
        <v>11.21569427</v>
      </c>
      <c r="I228" s="91">
        <f t="shared" si="7"/>
        <v>0</v>
      </c>
      <c r="J228" s="126"/>
    </row>
    <row r="229" spans="1:10" ht="14.5" x14ac:dyDescent="0.35">
      <c r="A229" s="65" t="s">
        <v>987</v>
      </c>
      <c r="B229" s="435">
        <v>1.0491185600000001</v>
      </c>
      <c r="C229" s="435">
        <v>1.0491185600000001</v>
      </c>
      <c r="D229" s="91">
        <f t="shared" si="6"/>
        <v>0</v>
      </c>
      <c r="E229" s="69"/>
      <c r="F229" s="65" t="s">
        <v>222</v>
      </c>
      <c r="G229" s="463">
        <v>59.49373903</v>
      </c>
      <c r="H229" s="435">
        <v>59.49373903</v>
      </c>
      <c r="I229" s="91">
        <f t="shared" si="7"/>
        <v>0</v>
      </c>
      <c r="J229" s="126"/>
    </row>
    <row r="230" spans="1:10" ht="14.5" x14ac:dyDescent="0.35">
      <c r="A230" s="65" t="s">
        <v>218</v>
      </c>
      <c r="B230" s="435">
        <v>59.307741490000005</v>
      </c>
      <c r="C230" s="435">
        <v>59.307741490000005</v>
      </c>
      <c r="D230" s="91">
        <f t="shared" si="6"/>
        <v>0</v>
      </c>
      <c r="E230" s="69"/>
      <c r="F230" s="65" t="s">
        <v>223</v>
      </c>
      <c r="G230" s="464">
        <v>10.54360739</v>
      </c>
      <c r="H230" s="435">
        <v>10.54360739</v>
      </c>
      <c r="I230" s="91">
        <f t="shared" si="7"/>
        <v>0</v>
      </c>
      <c r="J230" s="126"/>
    </row>
    <row r="231" spans="1:10" ht="14.5" x14ac:dyDescent="0.35">
      <c r="A231" s="65" t="s">
        <v>219</v>
      </c>
      <c r="B231" s="435">
        <v>0.08</v>
      </c>
      <c r="C231" s="435">
        <v>0.08</v>
      </c>
      <c r="D231" s="91">
        <f t="shared" si="6"/>
        <v>0</v>
      </c>
      <c r="E231" s="69"/>
      <c r="F231" s="65" t="s">
        <v>224</v>
      </c>
      <c r="G231" s="463">
        <v>33.172396030000002</v>
      </c>
      <c r="H231" s="435">
        <v>33.172396030000002</v>
      </c>
      <c r="I231" s="91">
        <f t="shared" si="7"/>
        <v>0</v>
      </c>
      <c r="J231" s="126"/>
    </row>
    <row r="232" spans="1:10" ht="14.5" x14ac:dyDescent="0.35">
      <c r="A232" s="65" t="s">
        <v>220</v>
      </c>
      <c r="B232" s="435">
        <v>3.8094076499999998</v>
      </c>
      <c r="C232" s="435">
        <v>3.8094076499999998</v>
      </c>
      <c r="D232" s="91">
        <f t="shared" si="6"/>
        <v>0</v>
      </c>
      <c r="E232" s="69"/>
      <c r="F232" s="65" t="s">
        <v>225</v>
      </c>
      <c r="G232" s="464">
        <v>33.821354409999998</v>
      </c>
      <c r="H232" s="435">
        <v>33.821354409999998</v>
      </c>
      <c r="I232" s="91">
        <f t="shared" si="7"/>
        <v>0</v>
      </c>
      <c r="J232" s="126"/>
    </row>
    <row r="233" spans="1:10" ht="14.5" x14ac:dyDescent="0.35">
      <c r="A233" s="65" t="s">
        <v>221</v>
      </c>
      <c r="B233" s="435">
        <v>0.33934738000000003</v>
      </c>
      <c r="C233" s="435">
        <v>0.33934738000000003</v>
      </c>
      <c r="D233" s="91">
        <f t="shared" si="6"/>
        <v>0</v>
      </c>
      <c r="E233" s="69"/>
      <c r="F233" s="65" t="s">
        <v>226</v>
      </c>
      <c r="G233" s="463">
        <v>5.0447040899999998</v>
      </c>
      <c r="H233" s="435">
        <v>5.0447040899999998</v>
      </c>
      <c r="I233" s="91">
        <f t="shared" si="7"/>
        <v>0</v>
      </c>
      <c r="J233" s="126"/>
    </row>
    <row r="234" spans="1:10" ht="14.5" x14ac:dyDescent="0.35">
      <c r="A234" s="65" t="s">
        <v>222</v>
      </c>
      <c r="B234" s="435">
        <v>1.8067703700000002</v>
      </c>
      <c r="C234" s="435">
        <v>1.8067703700000002</v>
      </c>
      <c r="D234" s="91">
        <f t="shared" si="6"/>
        <v>0</v>
      </c>
      <c r="E234" s="69"/>
      <c r="F234" s="65" t="s">
        <v>227</v>
      </c>
      <c r="G234" s="463">
        <v>5.6287972999999996</v>
      </c>
      <c r="H234" s="435">
        <v>5.6287972999999996</v>
      </c>
      <c r="I234" s="91">
        <f t="shared" si="7"/>
        <v>0</v>
      </c>
      <c r="J234" s="126"/>
    </row>
    <row r="235" spans="1:10" ht="14.5" x14ac:dyDescent="0.35">
      <c r="A235" s="65" t="s">
        <v>223</v>
      </c>
      <c r="B235" s="435">
        <v>0</v>
      </c>
      <c r="C235" s="435">
        <v>0</v>
      </c>
      <c r="D235" s="91">
        <f t="shared" si="6"/>
        <v>0</v>
      </c>
      <c r="E235" s="69"/>
      <c r="F235" s="65" t="s">
        <v>228</v>
      </c>
      <c r="G235" s="464">
        <v>19.64308432</v>
      </c>
      <c r="H235" s="435">
        <v>19.64308432</v>
      </c>
      <c r="I235" s="91">
        <f t="shared" si="7"/>
        <v>0</v>
      </c>
      <c r="J235" s="126"/>
    </row>
    <row r="236" spans="1:10" ht="14.5" x14ac:dyDescent="0.35">
      <c r="A236" s="65" t="s">
        <v>224</v>
      </c>
      <c r="B236" s="435">
        <v>6.8202867099999995</v>
      </c>
      <c r="C236" s="435">
        <v>6.8202867099999995</v>
      </c>
      <c r="D236" s="91">
        <f t="shared" si="6"/>
        <v>0</v>
      </c>
      <c r="E236" s="69"/>
      <c r="F236" s="65" t="s">
        <v>230</v>
      </c>
      <c r="G236" s="464">
        <v>20.309035059999999</v>
      </c>
      <c r="H236" s="435">
        <v>20.309035059999999</v>
      </c>
      <c r="I236" s="91">
        <f t="shared" si="7"/>
        <v>0</v>
      </c>
      <c r="J236" s="126"/>
    </row>
    <row r="237" spans="1:10" ht="14.5" x14ac:dyDescent="0.35">
      <c r="A237" s="65" t="s">
        <v>225</v>
      </c>
      <c r="B237" s="435">
        <v>0.25436921000000001</v>
      </c>
      <c r="C237" s="435">
        <v>0.25436921000000001</v>
      </c>
      <c r="D237" s="91">
        <f t="shared" si="6"/>
        <v>0</v>
      </c>
      <c r="E237" s="69"/>
      <c r="F237" s="65" t="s">
        <v>231</v>
      </c>
      <c r="G237" s="463">
        <v>44.661441719999999</v>
      </c>
      <c r="H237" s="435">
        <v>44.661441719999999</v>
      </c>
      <c r="I237" s="91">
        <f t="shared" si="7"/>
        <v>0</v>
      </c>
      <c r="J237" s="126"/>
    </row>
    <row r="238" spans="1:10" ht="14.5" x14ac:dyDescent="0.35">
      <c r="A238" s="65" t="s">
        <v>226</v>
      </c>
      <c r="B238" s="435">
        <v>1.16458079</v>
      </c>
      <c r="C238" s="435">
        <v>1.16458079</v>
      </c>
      <c r="D238" s="91">
        <f t="shared" si="6"/>
        <v>0</v>
      </c>
      <c r="E238" s="69"/>
      <c r="F238" s="65" t="s">
        <v>232</v>
      </c>
      <c r="G238" s="463">
        <v>39.889158429999902</v>
      </c>
      <c r="H238" s="435">
        <v>39.889158429999902</v>
      </c>
      <c r="I238" s="91">
        <f t="shared" si="7"/>
        <v>0</v>
      </c>
      <c r="J238" s="126"/>
    </row>
    <row r="239" spans="1:10" ht="14.5" x14ac:dyDescent="0.35">
      <c r="A239" s="65" t="s">
        <v>227</v>
      </c>
      <c r="B239" s="435">
        <v>7.8875910000000007E-2</v>
      </c>
      <c r="C239" s="435">
        <v>7.8875910000000007E-2</v>
      </c>
      <c r="D239" s="91">
        <f t="shared" si="6"/>
        <v>0</v>
      </c>
      <c r="E239" s="69"/>
      <c r="F239" s="65" t="s">
        <v>236</v>
      </c>
      <c r="G239" s="463">
        <v>19.325186600000002</v>
      </c>
      <c r="H239" s="435">
        <v>19.325186600000002</v>
      </c>
      <c r="I239" s="91">
        <f t="shared" si="7"/>
        <v>0</v>
      </c>
      <c r="J239" s="126"/>
    </row>
    <row r="240" spans="1:10" ht="14.5" x14ac:dyDescent="0.35">
      <c r="A240" s="65" t="s">
        <v>228</v>
      </c>
      <c r="B240" s="435">
        <v>0.45690444999999996</v>
      </c>
      <c r="C240" s="435">
        <v>0.45690444999999996</v>
      </c>
      <c r="D240" s="91">
        <f t="shared" si="6"/>
        <v>0</v>
      </c>
      <c r="E240" s="69"/>
      <c r="F240" s="65" t="s">
        <v>237</v>
      </c>
      <c r="G240" s="464">
        <v>43.799547729999993</v>
      </c>
      <c r="H240" s="435">
        <v>43.799547729999993</v>
      </c>
      <c r="I240" s="91">
        <f t="shared" si="7"/>
        <v>0</v>
      </c>
      <c r="J240" s="126"/>
    </row>
    <row r="241" spans="1:10" ht="14.5" x14ac:dyDescent="0.35">
      <c r="A241" s="65" t="s">
        <v>229</v>
      </c>
      <c r="B241" s="435">
        <v>3.1187138599999997</v>
      </c>
      <c r="C241" s="435">
        <v>3.1187138599999997</v>
      </c>
      <c r="D241" s="91">
        <f t="shared" si="6"/>
        <v>0</v>
      </c>
      <c r="E241" s="69"/>
      <c r="F241" s="65" t="s">
        <v>238</v>
      </c>
      <c r="G241" s="463">
        <v>41.605433900000001</v>
      </c>
      <c r="H241" s="435">
        <v>41.605433900000001</v>
      </c>
      <c r="I241" s="91">
        <f t="shared" si="7"/>
        <v>0</v>
      </c>
      <c r="J241" s="126"/>
    </row>
    <row r="242" spans="1:10" ht="14.5" x14ac:dyDescent="0.35">
      <c r="A242" s="65" t="s">
        <v>230</v>
      </c>
      <c r="B242" s="435">
        <v>2.6492290000000002E-2</v>
      </c>
      <c r="C242" s="435">
        <v>2.6492290000000002E-2</v>
      </c>
      <c r="D242" s="91">
        <f t="shared" si="6"/>
        <v>0</v>
      </c>
      <c r="E242" s="69"/>
      <c r="F242" s="65" t="s">
        <v>239</v>
      </c>
      <c r="G242" s="464">
        <v>3.0470723099999999</v>
      </c>
      <c r="H242" s="435">
        <v>3.0470723099999999</v>
      </c>
      <c r="I242" s="91">
        <f t="shared" si="7"/>
        <v>0</v>
      </c>
      <c r="J242" s="126"/>
    </row>
    <row r="243" spans="1:10" ht="14.5" x14ac:dyDescent="0.35">
      <c r="A243" s="65" t="s">
        <v>231</v>
      </c>
      <c r="B243" s="435">
        <v>0.13852478000000001</v>
      </c>
      <c r="C243" s="435">
        <v>0.13852478000000001</v>
      </c>
      <c r="D243" s="91">
        <f t="shared" si="6"/>
        <v>0</v>
      </c>
      <c r="E243" s="69"/>
      <c r="F243" s="65" t="s">
        <v>240</v>
      </c>
      <c r="G243" s="464">
        <v>63.030279409999999</v>
      </c>
      <c r="H243" s="435">
        <v>63.030279409999999</v>
      </c>
      <c r="I243" s="91">
        <f t="shared" si="7"/>
        <v>0</v>
      </c>
      <c r="J243" s="126"/>
    </row>
    <row r="244" spans="1:10" ht="14.5" x14ac:dyDescent="0.35">
      <c r="A244" s="65" t="s">
        <v>232</v>
      </c>
      <c r="B244" s="435">
        <v>2.8499940000000001E-2</v>
      </c>
      <c r="C244" s="435">
        <v>2.8499940000000001E-2</v>
      </c>
      <c r="D244" s="91">
        <f t="shared" si="6"/>
        <v>0</v>
      </c>
      <c r="E244" s="69"/>
      <c r="F244" s="65" t="s">
        <v>241</v>
      </c>
      <c r="G244" s="464">
        <v>5.7661445199999992</v>
      </c>
      <c r="H244" s="435">
        <v>5.7661445199999992</v>
      </c>
      <c r="I244" s="91">
        <f t="shared" si="7"/>
        <v>0</v>
      </c>
      <c r="J244" s="126"/>
    </row>
    <row r="245" spans="1:10" ht="14.5" x14ac:dyDescent="0.35">
      <c r="A245" s="65" t="s">
        <v>233</v>
      </c>
      <c r="B245" s="435">
        <v>0.92718588000000002</v>
      </c>
      <c r="C245" s="435">
        <v>0.92718588000000002</v>
      </c>
      <c r="D245" s="91">
        <f t="shared" si="6"/>
        <v>0</v>
      </c>
      <c r="E245" s="69"/>
      <c r="F245" s="65" t="s">
        <v>242</v>
      </c>
      <c r="G245" s="464">
        <v>72.845577820000102</v>
      </c>
      <c r="H245" s="435">
        <v>72.845577820000202</v>
      </c>
      <c r="I245" s="91">
        <f t="shared" si="7"/>
        <v>0</v>
      </c>
      <c r="J245" s="126"/>
    </row>
    <row r="246" spans="1:10" ht="14.5" x14ac:dyDescent="0.35">
      <c r="A246" s="65" t="s">
        <v>234</v>
      </c>
      <c r="B246" s="435">
        <v>2.2787160000000001E-2</v>
      </c>
      <c r="C246" s="435">
        <v>2.2787160000000001E-2</v>
      </c>
      <c r="D246" s="91">
        <f t="shared" si="6"/>
        <v>0</v>
      </c>
      <c r="E246" s="69"/>
      <c r="F246" s="65" t="s">
        <v>243</v>
      </c>
      <c r="G246" s="464">
        <v>3.88299979</v>
      </c>
      <c r="H246" s="435">
        <v>3.88299979</v>
      </c>
      <c r="I246" s="91">
        <f t="shared" si="7"/>
        <v>0</v>
      </c>
      <c r="J246" s="126"/>
    </row>
    <row r="247" spans="1:10" ht="14.5" x14ac:dyDescent="0.35">
      <c r="A247" s="65" t="s">
        <v>235</v>
      </c>
      <c r="B247" s="435">
        <v>1.0966877900000001</v>
      </c>
      <c r="C247" s="435">
        <v>1.0966877900000001</v>
      </c>
      <c r="D247" s="91">
        <f t="shared" si="6"/>
        <v>0</v>
      </c>
      <c r="E247" s="69"/>
      <c r="F247" s="65" t="s">
        <v>244</v>
      </c>
      <c r="G247" s="463">
        <v>1.4644959399999999</v>
      </c>
      <c r="H247" s="435">
        <v>1.4644959399999999</v>
      </c>
      <c r="I247" s="91">
        <f t="shared" si="7"/>
        <v>0</v>
      </c>
      <c r="J247" s="126"/>
    </row>
    <row r="248" spans="1:10" ht="14.5" x14ac:dyDescent="0.35">
      <c r="A248" s="65" t="s">
        <v>236</v>
      </c>
      <c r="B248" s="435">
        <v>8.1744020000000001E-2</v>
      </c>
      <c r="C248" s="435">
        <v>8.1744020000000001E-2</v>
      </c>
      <c r="D248" s="91">
        <f t="shared" si="6"/>
        <v>0</v>
      </c>
      <c r="E248" s="69"/>
      <c r="F248" s="65" t="s">
        <v>245</v>
      </c>
      <c r="G248" s="464">
        <v>0</v>
      </c>
      <c r="H248" s="435">
        <v>0</v>
      </c>
      <c r="I248" s="91">
        <f t="shared" si="7"/>
        <v>0</v>
      </c>
      <c r="J248" s="126"/>
    </row>
    <row r="249" spans="1:10" ht="14.5" x14ac:dyDescent="0.35">
      <c r="A249" s="65" t="s">
        <v>237</v>
      </c>
      <c r="B249" s="435">
        <v>0.26670678000000003</v>
      </c>
      <c r="C249" s="435">
        <v>0.26670678000000003</v>
      </c>
      <c r="D249" s="91">
        <f t="shared" si="6"/>
        <v>0</v>
      </c>
      <c r="E249" s="69"/>
      <c r="F249" s="65" t="s">
        <v>246</v>
      </c>
      <c r="G249" s="464">
        <v>14.575633460000001</v>
      </c>
      <c r="H249" s="435">
        <v>14.575633460000001</v>
      </c>
      <c r="I249" s="91">
        <f t="shared" si="7"/>
        <v>0</v>
      </c>
      <c r="J249" s="126"/>
    </row>
    <row r="250" spans="1:10" ht="14.5" x14ac:dyDescent="0.35">
      <c r="A250" s="65" t="s">
        <v>238</v>
      </c>
      <c r="B250" s="435">
        <v>0.13044881</v>
      </c>
      <c r="C250" s="435">
        <v>0.13044881</v>
      </c>
      <c r="D250" s="91">
        <f t="shared" si="6"/>
        <v>0</v>
      </c>
      <c r="E250" s="69"/>
      <c r="F250" s="65" t="s">
        <v>247</v>
      </c>
      <c r="G250" s="463">
        <v>3.4418679000000001</v>
      </c>
      <c r="H250" s="435">
        <v>3.4418679000000001</v>
      </c>
      <c r="I250" s="91">
        <f t="shared" si="7"/>
        <v>0</v>
      </c>
      <c r="J250" s="126"/>
    </row>
    <row r="251" spans="1:10" ht="14.5" x14ac:dyDescent="0.35">
      <c r="A251" s="65" t="s">
        <v>239</v>
      </c>
      <c r="B251" s="435">
        <v>1.325457E-2</v>
      </c>
      <c r="C251" s="435">
        <v>1.325457E-2</v>
      </c>
      <c r="D251" s="91">
        <f t="shared" si="6"/>
        <v>0</v>
      </c>
      <c r="E251" s="69"/>
      <c r="F251" s="65" t="s">
        <v>248</v>
      </c>
      <c r="G251" s="464">
        <v>4.4570827599999996</v>
      </c>
      <c r="H251" s="435">
        <v>4.4570827599999996</v>
      </c>
      <c r="I251" s="91">
        <f t="shared" si="7"/>
        <v>0</v>
      </c>
      <c r="J251" s="126"/>
    </row>
    <row r="252" spans="1:10" ht="14.5" x14ac:dyDescent="0.35">
      <c r="A252" s="65" t="s">
        <v>240</v>
      </c>
      <c r="B252" s="435">
        <v>0.57524093999999992</v>
      </c>
      <c r="C252" s="435">
        <v>0.57524093999999992</v>
      </c>
      <c r="D252" s="91">
        <f t="shared" si="6"/>
        <v>0</v>
      </c>
      <c r="E252" s="69"/>
      <c r="F252" s="65" t="s">
        <v>249</v>
      </c>
      <c r="G252" s="464">
        <v>25.521559889999999</v>
      </c>
      <c r="H252" s="435">
        <v>25.521559889999999</v>
      </c>
      <c r="I252" s="91">
        <f t="shared" si="7"/>
        <v>0</v>
      </c>
      <c r="J252" s="126"/>
    </row>
    <row r="253" spans="1:10" ht="14.5" x14ac:dyDescent="0.35">
      <c r="A253" s="65" t="s">
        <v>241</v>
      </c>
      <c r="B253" s="435">
        <v>0.10913096000000001</v>
      </c>
      <c r="C253" s="435">
        <v>0.10913096000000001</v>
      </c>
      <c r="D253" s="91">
        <f t="shared" si="6"/>
        <v>0</v>
      </c>
      <c r="E253" s="69"/>
      <c r="F253" s="65" t="s">
        <v>250</v>
      </c>
      <c r="G253" s="464">
        <v>118.01213828</v>
      </c>
      <c r="H253" s="435">
        <v>118.01213828</v>
      </c>
      <c r="I253" s="91">
        <f t="shared" si="7"/>
        <v>0</v>
      </c>
      <c r="J253" s="126"/>
    </row>
    <row r="254" spans="1:10" ht="14.5" x14ac:dyDescent="0.35">
      <c r="A254" s="65" t="s">
        <v>242</v>
      </c>
      <c r="B254" s="435">
        <v>13.6678105</v>
      </c>
      <c r="C254" s="435">
        <v>13.6678105</v>
      </c>
      <c r="D254" s="91">
        <f t="shared" si="6"/>
        <v>0</v>
      </c>
      <c r="E254" s="69"/>
      <c r="F254" s="65" t="s">
        <v>251</v>
      </c>
      <c r="G254" s="464">
        <v>21.703426320000002</v>
      </c>
      <c r="H254" s="435">
        <v>21.703426320000002</v>
      </c>
      <c r="I254" s="91">
        <f t="shared" si="7"/>
        <v>0</v>
      </c>
      <c r="J254" s="126"/>
    </row>
    <row r="255" spans="1:10" ht="14.5" x14ac:dyDescent="0.35">
      <c r="A255" s="65" t="s">
        <v>243</v>
      </c>
      <c r="B255" s="435">
        <v>2.5689E-2</v>
      </c>
      <c r="C255" s="435">
        <v>2.5689E-2</v>
      </c>
      <c r="D255" s="91">
        <f t="shared" si="6"/>
        <v>0</v>
      </c>
      <c r="E255" s="69"/>
      <c r="F255" s="65" t="s">
        <v>253</v>
      </c>
      <c r="G255" s="464">
        <v>0.27515286999999999</v>
      </c>
      <c r="H255" s="435">
        <v>0.27515286999999999</v>
      </c>
      <c r="I255" s="91">
        <f t="shared" si="7"/>
        <v>0</v>
      </c>
      <c r="J255" s="126"/>
    </row>
    <row r="256" spans="1:10" ht="14.5" x14ac:dyDescent="0.35">
      <c r="A256" s="65" t="s">
        <v>244</v>
      </c>
      <c r="B256" s="435">
        <v>0</v>
      </c>
      <c r="C256" s="435">
        <v>0</v>
      </c>
      <c r="D256" s="91">
        <f t="shared" si="6"/>
        <v>0</v>
      </c>
      <c r="E256" s="69"/>
      <c r="F256" s="65" t="s">
        <v>255</v>
      </c>
      <c r="G256" s="463">
        <v>17.104793170000001</v>
      </c>
      <c r="H256" s="435">
        <v>17.104793170000001</v>
      </c>
      <c r="I256" s="91">
        <f t="shared" si="7"/>
        <v>0</v>
      </c>
      <c r="J256" s="126"/>
    </row>
    <row r="257" spans="1:10" ht="14.5" x14ac:dyDescent="0.35">
      <c r="A257" s="65" t="s">
        <v>245</v>
      </c>
      <c r="B257" s="435">
        <v>0</v>
      </c>
      <c r="C257" s="435">
        <v>0</v>
      </c>
      <c r="D257" s="91">
        <f t="shared" si="6"/>
        <v>0</v>
      </c>
      <c r="E257" s="69"/>
      <c r="F257" s="65" t="s">
        <v>257</v>
      </c>
      <c r="G257" s="463">
        <v>0</v>
      </c>
      <c r="H257" s="435">
        <v>0</v>
      </c>
      <c r="I257" s="91">
        <f t="shared" si="7"/>
        <v>0</v>
      </c>
      <c r="J257" s="126"/>
    </row>
    <row r="258" spans="1:10" ht="14.5" x14ac:dyDescent="0.35">
      <c r="A258" s="65" t="s">
        <v>246</v>
      </c>
      <c r="B258" s="435">
        <v>0.34530228000000002</v>
      </c>
      <c r="C258" s="435">
        <v>0.34530228000000002</v>
      </c>
      <c r="D258" s="91">
        <f t="shared" si="6"/>
        <v>0</v>
      </c>
      <c r="E258" s="69"/>
      <c r="F258" s="65" t="s">
        <v>258</v>
      </c>
      <c r="G258" s="463">
        <v>11.18672874</v>
      </c>
      <c r="H258" s="435">
        <v>11.18672874</v>
      </c>
      <c r="I258" s="91">
        <f t="shared" si="7"/>
        <v>0</v>
      </c>
      <c r="J258" s="126"/>
    </row>
    <row r="259" spans="1:10" ht="14.5" x14ac:dyDescent="0.35">
      <c r="A259" s="65" t="s">
        <v>247</v>
      </c>
      <c r="B259" s="435">
        <v>0.20236399999999999</v>
      </c>
      <c r="C259" s="435">
        <v>0.20236399999999999</v>
      </c>
      <c r="D259" s="91">
        <f t="shared" si="6"/>
        <v>0</v>
      </c>
      <c r="E259" s="69"/>
      <c r="F259" s="65" t="s">
        <v>259</v>
      </c>
      <c r="G259" s="464">
        <v>0</v>
      </c>
      <c r="H259" s="435">
        <v>0</v>
      </c>
      <c r="I259" s="91">
        <f t="shared" si="7"/>
        <v>0</v>
      </c>
      <c r="J259" s="126"/>
    </row>
    <row r="260" spans="1:10" ht="14.5" x14ac:dyDescent="0.35">
      <c r="A260" s="65" t="s">
        <v>248</v>
      </c>
      <c r="B260" s="435">
        <v>2.3390000000000001E-2</v>
      </c>
      <c r="C260" s="435">
        <v>2.3390000000000001E-2</v>
      </c>
      <c r="D260" s="91">
        <f t="shared" si="6"/>
        <v>0</v>
      </c>
      <c r="E260" s="69"/>
      <c r="F260" s="65" t="s">
        <v>260</v>
      </c>
      <c r="G260" s="463">
        <v>9.1449000000000003E-2</v>
      </c>
      <c r="H260" s="435">
        <v>9.1449000000000003E-2</v>
      </c>
      <c r="I260" s="91">
        <f t="shared" si="7"/>
        <v>0</v>
      </c>
      <c r="J260" s="126"/>
    </row>
    <row r="261" spans="1:10" ht="14.5" x14ac:dyDescent="0.35">
      <c r="A261" s="65" t="s">
        <v>249</v>
      </c>
      <c r="B261" s="435">
        <v>1.09991444</v>
      </c>
      <c r="C261" s="435">
        <v>1.09991444</v>
      </c>
      <c r="D261" s="91">
        <f t="shared" si="6"/>
        <v>0</v>
      </c>
      <c r="E261" s="69"/>
      <c r="F261" s="65" t="s">
        <v>261</v>
      </c>
      <c r="G261" s="463">
        <v>0</v>
      </c>
      <c r="H261" s="435">
        <v>0</v>
      </c>
      <c r="I261" s="91">
        <f t="shared" si="7"/>
        <v>0</v>
      </c>
      <c r="J261" s="126"/>
    </row>
    <row r="262" spans="1:10" ht="14.5" x14ac:dyDescent="0.35">
      <c r="A262" s="65" t="s">
        <v>250</v>
      </c>
      <c r="B262" s="435">
        <v>19.335032680000001</v>
      </c>
      <c r="C262" s="435">
        <v>19.335032680000001</v>
      </c>
      <c r="D262" s="91">
        <f t="shared" si="6"/>
        <v>0</v>
      </c>
      <c r="E262" s="69"/>
      <c r="F262" s="65" t="s">
        <v>193</v>
      </c>
      <c r="G262" s="464">
        <v>4.6068347100000002</v>
      </c>
      <c r="H262" s="435">
        <v>4.60683471000001</v>
      </c>
      <c r="I262" s="91">
        <f t="shared" si="7"/>
        <v>9.7699626167013776E-15</v>
      </c>
      <c r="J262" s="126"/>
    </row>
    <row r="263" spans="1:10" ht="14.5" x14ac:dyDescent="0.35">
      <c r="A263" s="65" t="s">
        <v>251</v>
      </c>
      <c r="B263" s="435">
        <v>0.32294022999999999</v>
      </c>
      <c r="C263" s="435">
        <v>0.32294022999999999</v>
      </c>
      <c r="D263" s="91">
        <f t="shared" si="6"/>
        <v>0</v>
      </c>
      <c r="E263" s="69"/>
      <c r="F263" s="65" t="s">
        <v>254</v>
      </c>
      <c r="G263" s="463">
        <v>6.1085007300000003</v>
      </c>
      <c r="H263" s="435">
        <v>6.10850073000001</v>
      </c>
      <c r="I263" s="91">
        <f t="shared" si="7"/>
        <v>9.7699626167013776E-15</v>
      </c>
      <c r="J263" s="126"/>
    </row>
    <row r="264" spans="1:10" ht="14.5" x14ac:dyDescent="0.35">
      <c r="A264" s="65" t="s">
        <v>252</v>
      </c>
      <c r="B264" s="435">
        <v>4.0862059999999999E-2</v>
      </c>
      <c r="C264" s="435">
        <v>4.0862059999999999E-2</v>
      </c>
      <c r="D264" s="91">
        <f t="shared" si="6"/>
        <v>0</v>
      </c>
      <c r="E264" s="69"/>
      <c r="F264" s="65" t="s">
        <v>233</v>
      </c>
      <c r="G264" s="463">
        <v>35.561637429999905</v>
      </c>
      <c r="H264" s="435">
        <v>35.561637429999998</v>
      </c>
      <c r="I264" s="91">
        <f t="shared" si="7"/>
        <v>9.2370555648813024E-14</v>
      </c>
      <c r="J264" s="126"/>
    </row>
    <row r="265" spans="1:10" ht="14.5" x14ac:dyDescent="0.35">
      <c r="A265" s="65" t="s">
        <v>253</v>
      </c>
      <c r="B265" s="435">
        <v>9.1578533699999998</v>
      </c>
      <c r="C265" s="435">
        <v>9.1578533699999998</v>
      </c>
      <c r="D265" s="91">
        <f t="shared" si="6"/>
        <v>0</v>
      </c>
      <c r="E265" s="69"/>
      <c r="F265" s="65" t="s">
        <v>116</v>
      </c>
      <c r="G265" s="463">
        <v>43.5750264099999</v>
      </c>
      <c r="H265" s="435">
        <v>43.57502641</v>
      </c>
      <c r="I265" s="91">
        <f t="shared" si="7"/>
        <v>9.9475983006414026E-14</v>
      </c>
      <c r="J265" s="126"/>
    </row>
    <row r="266" spans="1:10" ht="14.5" x14ac:dyDescent="0.35">
      <c r="A266" s="65" t="s">
        <v>254</v>
      </c>
      <c r="B266" s="435">
        <v>9.706614999999999E-2</v>
      </c>
      <c r="C266" s="435">
        <v>9.706614999999999E-2</v>
      </c>
      <c r="D266" s="91">
        <f t="shared" si="6"/>
        <v>0</v>
      </c>
      <c r="E266" s="69"/>
      <c r="F266" s="65" t="s">
        <v>130</v>
      </c>
      <c r="G266" s="463">
        <v>31.1369616499999</v>
      </c>
      <c r="H266" s="435">
        <v>31.13696165</v>
      </c>
      <c r="I266" s="91">
        <f t="shared" si="7"/>
        <v>9.9475983006414026E-14</v>
      </c>
      <c r="J266" s="126"/>
    </row>
    <row r="267" spans="1:10" ht="14.5" x14ac:dyDescent="0.35">
      <c r="A267" s="65" t="s">
        <v>255</v>
      </c>
      <c r="B267" s="435">
        <v>3.4167169999999997E-2</v>
      </c>
      <c r="C267" s="435">
        <v>3.4167169999999997E-2</v>
      </c>
      <c r="D267" s="91">
        <f t="shared" ref="D267:D273" si="8">C267-B267</f>
        <v>0</v>
      </c>
      <c r="E267" s="69"/>
      <c r="F267" s="65" t="s">
        <v>171</v>
      </c>
      <c r="G267" s="463">
        <v>27.536275139999901</v>
      </c>
      <c r="H267" s="435">
        <v>27.536275140000001</v>
      </c>
      <c r="I267" s="91">
        <f t="shared" ref="I267:I273" si="9">H267-G267</f>
        <v>9.9475983006414026E-14</v>
      </c>
      <c r="J267" s="126"/>
    </row>
    <row r="268" spans="1:10" ht="14.5" x14ac:dyDescent="0.35">
      <c r="A268" s="65" t="s">
        <v>256</v>
      </c>
      <c r="B268" s="435">
        <v>2.0638748499999999</v>
      </c>
      <c r="C268" s="435">
        <v>2.0638748499999999</v>
      </c>
      <c r="D268" s="91">
        <f t="shared" si="8"/>
        <v>0</v>
      </c>
      <c r="E268" s="69"/>
      <c r="F268" s="65" t="s">
        <v>256</v>
      </c>
      <c r="G268" s="463">
        <v>45.4206038599999</v>
      </c>
      <c r="H268" s="435">
        <v>45.42060386</v>
      </c>
      <c r="I268" s="91">
        <f t="shared" si="9"/>
        <v>9.9475983006414026E-14</v>
      </c>
      <c r="J268" s="126"/>
    </row>
    <row r="269" spans="1:10" s="28" customFormat="1" ht="14.5" x14ac:dyDescent="0.35">
      <c r="A269" s="65" t="s">
        <v>257</v>
      </c>
      <c r="B269" s="435">
        <v>0</v>
      </c>
      <c r="C269" s="435">
        <v>0</v>
      </c>
      <c r="D269" s="91">
        <f t="shared" si="8"/>
        <v>0</v>
      </c>
      <c r="E269" s="165"/>
      <c r="F269" s="65" t="s">
        <v>180</v>
      </c>
      <c r="G269" s="463">
        <v>95.990543889999998</v>
      </c>
      <c r="H269" s="435">
        <v>95.990543890000112</v>
      </c>
      <c r="I269" s="229">
        <f t="shared" si="9"/>
        <v>1.1368683772161603E-13</v>
      </c>
      <c r="J269" s="127"/>
    </row>
    <row r="270" spans="1:10" s="28" customFormat="1" ht="14.5" x14ac:dyDescent="0.35">
      <c r="A270" s="65" t="s">
        <v>258</v>
      </c>
      <c r="B270" s="435">
        <v>17.46755074</v>
      </c>
      <c r="C270" s="435">
        <v>17.46755074</v>
      </c>
      <c r="D270" s="91">
        <f t="shared" si="8"/>
        <v>0</v>
      </c>
      <c r="E270" s="165"/>
      <c r="F270" s="65" t="s">
        <v>195</v>
      </c>
      <c r="G270" s="464">
        <v>87.815818689999887</v>
      </c>
      <c r="H270" s="435">
        <v>87.81581869</v>
      </c>
      <c r="I270" s="91">
        <f t="shared" si="9"/>
        <v>1.1368683772161603E-13</v>
      </c>
      <c r="J270" s="127"/>
    </row>
    <row r="271" spans="1:10" s="28" customFormat="1" ht="14.5" x14ac:dyDescent="0.35">
      <c r="A271" s="65" t="s">
        <v>259</v>
      </c>
      <c r="B271" s="435">
        <v>0</v>
      </c>
      <c r="C271" s="435">
        <v>0</v>
      </c>
      <c r="D271" s="91">
        <f t="shared" si="8"/>
        <v>0</v>
      </c>
      <c r="E271" s="166"/>
      <c r="F271" s="65" t="s">
        <v>21</v>
      </c>
      <c r="G271" s="464">
        <v>28.329033289999998</v>
      </c>
      <c r="H271" s="435">
        <v>28.329033290000201</v>
      </c>
      <c r="I271" s="91">
        <f t="shared" si="9"/>
        <v>2.0250467969162855E-13</v>
      </c>
    </row>
    <row r="272" spans="1:10" s="28" customFormat="1" ht="14.5" x14ac:dyDescent="0.35">
      <c r="A272" s="65" t="s">
        <v>260</v>
      </c>
      <c r="B272" s="435">
        <v>1828.038483</v>
      </c>
      <c r="C272" s="435">
        <v>1828.038483</v>
      </c>
      <c r="D272" s="91">
        <f t="shared" si="8"/>
        <v>0</v>
      </c>
      <c r="E272" s="167"/>
      <c r="F272" s="65" t="s">
        <v>135</v>
      </c>
      <c r="G272" s="463">
        <v>60.973495880000002</v>
      </c>
      <c r="H272" s="435">
        <v>60.9734958800003</v>
      </c>
      <c r="I272" s="91">
        <f t="shared" si="9"/>
        <v>2.9842794901924208E-13</v>
      </c>
    </row>
    <row r="273" spans="1:9" s="28" customFormat="1" ht="14.5" x14ac:dyDescent="0.35">
      <c r="A273" s="65" t="s">
        <v>261</v>
      </c>
      <c r="B273" s="436">
        <v>0</v>
      </c>
      <c r="C273" s="436">
        <v>0</v>
      </c>
      <c r="D273" s="232">
        <f t="shared" si="8"/>
        <v>0</v>
      </c>
      <c r="E273" s="171"/>
      <c r="F273" s="292" t="s">
        <v>201</v>
      </c>
      <c r="G273" s="463">
        <v>88.654448589999703</v>
      </c>
      <c r="H273" s="436">
        <v>88.654448590000001</v>
      </c>
      <c r="I273" s="91">
        <f t="shared" si="9"/>
        <v>2.9842794901924208E-13</v>
      </c>
    </row>
    <row r="274" spans="1:9" ht="13" x14ac:dyDescent="0.3">
      <c r="A274" s="168" t="s">
        <v>262</v>
      </c>
      <c r="B274" s="169">
        <f>SUM(B11:B273)</f>
        <v>12159.450443959995</v>
      </c>
      <c r="C274" s="169">
        <f>SUM(C11:C273)</f>
        <v>12159.450443959995</v>
      </c>
      <c r="D274" s="170">
        <f>SUM(D11:D273)</f>
        <v>0</v>
      </c>
      <c r="F274" s="168" t="s">
        <v>262</v>
      </c>
      <c r="G274" s="275">
        <f>SUM(G11:G273)</f>
        <v>11303.148463750002</v>
      </c>
      <c r="H274" s="275">
        <f>SUM(H11:H273)</f>
        <v>11303.148463749998</v>
      </c>
      <c r="I274" s="175">
        <f>SUM(I11:I273)</f>
        <v>-3.226752198770555E-12</v>
      </c>
    </row>
  </sheetData>
  <sortState xmlns:xlrd2="http://schemas.microsoft.com/office/spreadsheetml/2017/richdata2" ref="F11:I273">
    <sortCondition ref="I11:I273"/>
  </sortState>
  <mergeCells count="3">
    <mergeCell ref="A2:E2"/>
    <mergeCell ref="A9:D9"/>
    <mergeCell ref="F9:I9"/>
  </mergeCells>
  <hyperlinks>
    <hyperlink ref="K1" location="'Table of Content'!A1" display="Table of Content" xr:uid="{9B78C824-90C9-441D-B1F8-612D2BA1D6CB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I63"/>
  <sheetViews>
    <sheetView zoomScaleNormal="100" workbookViewId="0">
      <selection sqref="A1:C1"/>
    </sheetView>
  </sheetViews>
  <sheetFormatPr defaultColWidth="8.81640625" defaultRowHeight="12.5" x14ac:dyDescent="0.25"/>
  <cols>
    <col min="1" max="1" width="29.1796875" style="160" bestFit="1" customWidth="1"/>
    <col min="2" max="2" width="17.453125" style="33" bestFit="1" customWidth="1"/>
    <col min="3" max="4" width="30.1796875" style="33" customWidth="1"/>
    <col min="5" max="5" width="33.08984375" style="33" bestFit="1" customWidth="1"/>
    <col min="6" max="6" width="23.26953125" style="33" bestFit="1" customWidth="1"/>
    <col min="7" max="7" width="12.81640625" style="33" customWidth="1"/>
    <col min="8" max="16384" width="8.81640625" style="33"/>
  </cols>
  <sheetData>
    <row r="1" spans="1:9" ht="13" x14ac:dyDescent="0.3">
      <c r="A1" s="611" t="s">
        <v>517</v>
      </c>
      <c r="B1" s="611"/>
      <c r="C1" s="611"/>
      <c r="H1" s="610" t="s">
        <v>304</v>
      </c>
      <c r="I1" s="610"/>
    </row>
    <row r="2" spans="1:9" s="159" customFormat="1" ht="28" customHeight="1" x14ac:dyDescent="0.35">
      <c r="A2" s="537" t="s">
        <v>1006</v>
      </c>
      <c r="B2" s="537" t="s">
        <v>571</v>
      </c>
      <c r="C2" s="537" t="s">
        <v>639</v>
      </c>
      <c r="D2" s="537" t="s">
        <v>1007</v>
      </c>
      <c r="E2" s="537" t="s">
        <v>1008</v>
      </c>
      <c r="F2" s="537" t="s">
        <v>1009</v>
      </c>
    </row>
    <row r="3" spans="1:9" ht="13.5" customHeight="1" x14ac:dyDescent="0.35">
      <c r="A3" s="377" t="s">
        <v>344</v>
      </c>
      <c r="B3" s="378">
        <v>51.767747020000002</v>
      </c>
      <c r="C3" s="378"/>
      <c r="D3" s="378">
        <v>0.14513226000000001</v>
      </c>
      <c r="E3" s="378"/>
      <c r="F3" s="378"/>
    </row>
    <row r="4" spans="1:9" ht="14.5" x14ac:dyDescent="0.35">
      <c r="A4" s="377" t="s">
        <v>356</v>
      </c>
      <c r="B4" s="378">
        <v>3.9318800000000001E-2</v>
      </c>
      <c r="C4" s="378">
        <v>0.69447424000000002</v>
      </c>
      <c r="D4" s="378">
        <v>1.5032549999999999E-2</v>
      </c>
      <c r="E4" s="378">
        <v>1.6747959999999999E-2</v>
      </c>
      <c r="F4" s="378"/>
    </row>
    <row r="5" spans="1:9" ht="14.5" x14ac:dyDescent="0.35">
      <c r="A5" s="377" t="s">
        <v>374</v>
      </c>
      <c r="B5" s="378"/>
      <c r="C5" s="378">
        <v>1.175998E-2</v>
      </c>
      <c r="D5" s="378"/>
      <c r="E5" s="378"/>
      <c r="F5" s="378"/>
    </row>
    <row r="6" spans="1:9" ht="14.5" x14ac:dyDescent="0.35">
      <c r="A6" s="377" t="s">
        <v>340</v>
      </c>
      <c r="B6" s="378">
        <v>5.6898117599999996</v>
      </c>
      <c r="C6" s="378">
        <v>1.9993400000000001E-2</v>
      </c>
      <c r="D6" s="378">
        <v>2.6705100000000002</v>
      </c>
      <c r="E6" s="378"/>
      <c r="F6" s="378"/>
    </row>
    <row r="7" spans="1:9" ht="14.5" x14ac:dyDescent="0.35">
      <c r="A7" s="377" t="s">
        <v>331</v>
      </c>
      <c r="B7" s="378">
        <v>1.2441047199999999</v>
      </c>
      <c r="C7" s="378"/>
      <c r="D7" s="378">
        <v>1.1207119999999999E-2</v>
      </c>
      <c r="E7" s="378">
        <v>3.7008319999999997E-2</v>
      </c>
      <c r="F7" s="378"/>
    </row>
    <row r="8" spans="1:9" ht="14.5" x14ac:dyDescent="0.35">
      <c r="A8" s="377" t="s">
        <v>405</v>
      </c>
      <c r="B8" s="378">
        <v>2.2486699999999999E-3</v>
      </c>
      <c r="C8" s="378">
        <v>6.6841419999999999E-2</v>
      </c>
      <c r="D8" s="378"/>
      <c r="E8" s="378"/>
      <c r="F8" s="378"/>
    </row>
    <row r="9" spans="1:9" ht="14.5" x14ac:dyDescent="0.35">
      <c r="A9" s="377" t="s">
        <v>397</v>
      </c>
      <c r="B9" s="378">
        <v>6.3141200000000003E-3</v>
      </c>
      <c r="C9" s="378">
        <v>6.8201999999999998E-4</v>
      </c>
      <c r="D9" s="378"/>
      <c r="E9" s="378"/>
      <c r="F9" s="378"/>
    </row>
    <row r="10" spans="1:9" ht="14.5" x14ac:dyDescent="0.35">
      <c r="A10" s="377" t="s">
        <v>362</v>
      </c>
      <c r="B10" s="378">
        <v>6.8589499999999991E-3</v>
      </c>
      <c r="C10" s="378">
        <v>17.3338602</v>
      </c>
      <c r="D10" s="378">
        <v>0.9196955</v>
      </c>
      <c r="E10" s="378"/>
      <c r="F10" s="378"/>
    </row>
    <row r="11" spans="1:9" ht="14.5" x14ac:dyDescent="0.35">
      <c r="A11" s="377" t="s">
        <v>332</v>
      </c>
      <c r="B11" s="378">
        <v>0.36504443000000003</v>
      </c>
      <c r="C11" s="378">
        <v>86.279981639999988</v>
      </c>
      <c r="D11" s="378">
        <v>24.371486470000001</v>
      </c>
      <c r="E11" s="378">
        <v>32.890515870000002</v>
      </c>
      <c r="F11" s="378">
        <v>102.01901267</v>
      </c>
    </row>
    <row r="12" spans="1:9" ht="13.5" customHeight="1" x14ac:dyDescent="0.35">
      <c r="A12" s="377" t="s">
        <v>296</v>
      </c>
      <c r="B12" s="378">
        <v>3.63855678</v>
      </c>
      <c r="C12" s="378"/>
      <c r="D12" s="378"/>
      <c r="E12" s="378"/>
      <c r="F12" s="378"/>
    </row>
    <row r="13" spans="1:9" ht="14.5" x14ac:dyDescent="0.35">
      <c r="A13" s="377" t="s">
        <v>298</v>
      </c>
      <c r="B13" s="378"/>
      <c r="C13" s="378">
        <v>0.13503540999999999</v>
      </c>
      <c r="D13" s="378"/>
      <c r="E13" s="378"/>
      <c r="F13" s="378"/>
    </row>
    <row r="14" spans="1:9" ht="14.5" x14ac:dyDescent="0.35">
      <c r="A14" s="377" t="s">
        <v>297</v>
      </c>
      <c r="B14" s="378"/>
      <c r="C14" s="378">
        <v>0.71773814000000002</v>
      </c>
      <c r="D14" s="378">
        <v>2.812427E-2</v>
      </c>
      <c r="E14" s="378"/>
      <c r="F14" s="378"/>
    </row>
    <row r="15" spans="1:9" ht="14.5" x14ac:dyDescent="0.35">
      <c r="A15" s="377" t="s">
        <v>380</v>
      </c>
      <c r="B15" s="378"/>
      <c r="C15" s="378">
        <v>1.65153E-2</v>
      </c>
      <c r="D15" s="378"/>
      <c r="E15" s="378"/>
      <c r="F15" s="378"/>
    </row>
    <row r="16" spans="1:9" ht="14.5" x14ac:dyDescent="0.35">
      <c r="A16" s="377" t="s">
        <v>387</v>
      </c>
      <c r="B16" s="378">
        <v>4.0464899999999998E-3</v>
      </c>
      <c r="C16" s="378"/>
      <c r="D16" s="378"/>
      <c r="E16" s="378"/>
      <c r="F16" s="378"/>
    </row>
    <row r="17" spans="1:6" ht="14.5" x14ac:dyDescent="0.35">
      <c r="A17" s="377" t="s">
        <v>430</v>
      </c>
      <c r="B17" s="378">
        <v>265.34806288999999</v>
      </c>
      <c r="C17" s="378"/>
      <c r="D17" s="378"/>
      <c r="E17" s="378"/>
      <c r="F17" s="378"/>
    </row>
    <row r="18" spans="1:6" ht="14.5" x14ac:dyDescent="0.35">
      <c r="A18" s="377" t="s">
        <v>336</v>
      </c>
      <c r="B18" s="378"/>
      <c r="C18" s="378">
        <v>0.25766052</v>
      </c>
      <c r="D18" s="378">
        <v>1.0617998099999999</v>
      </c>
      <c r="E18" s="378"/>
      <c r="F18" s="378"/>
    </row>
    <row r="19" spans="1:6" ht="14.5" x14ac:dyDescent="0.35">
      <c r="A19" s="377" t="s">
        <v>347</v>
      </c>
      <c r="B19" s="378">
        <v>0.55719927000000002</v>
      </c>
      <c r="C19" s="378">
        <v>0.10489335000000001</v>
      </c>
      <c r="D19" s="378">
        <v>9.8397299999999997E-3</v>
      </c>
      <c r="E19" s="378"/>
      <c r="F19" s="378"/>
    </row>
    <row r="20" spans="1:6" ht="14.5" x14ac:dyDescent="0.35">
      <c r="A20" s="377" t="s">
        <v>348</v>
      </c>
      <c r="B20" s="378">
        <v>2.2689382299999998</v>
      </c>
      <c r="C20" s="378">
        <v>12.128085720000001</v>
      </c>
      <c r="D20" s="378">
        <v>356.53068299999995</v>
      </c>
      <c r="E20" s="378">
        <v>26.993033160000003</v>
      </c>
      <c r="F20" s="378">
        <v>1.8008849</v>
      </c>
    </row>
    <row r="21" spans="1:6" ht="14.5" x14ac:dyDescent="0.35">
      <c r="A21" s="377" t="s">
        <v>367</v>
      </c>
      <c r="B21" s="378"/>
      <c r="C21" s="378">
        <v>2.7303399999999999E-3</v>
      </c>
      <c r="D21" s="378"/>
      <c r="E21" s="378"/>
      <c r="F21" s="378"/>
    </row>
    <row r="22" spans="1:6" ht="13.5" customHeight="1" x14ac:dyDescent="0.35">
      <c r="A22" s="377" t="s">
        <v>338</v>
      </c>
      <c r="B22" s="378">
        <v>3.083878E-2</v>
      </c>
      <c r="C22" s="378"/>
      <c r="D22" s="378">
        <v>5.8668900000000005E-3</v>
      </c>
      <c r="E22" s="378">
        <v>2.8960654000000003</v>
      </c>
      <c r="F22" s="378"/>
    </row>
    <row r="23" spans="1:6" ht="14.5" x14ac:dyDescent="0.35">
      <c r="A23" s="377" t="s">
        <v>377</v>
      </c>
      <c r="B23" s="378"/>
      <c r="C23" s="378"/>
      <c r="D23" s="378"/>
      <c r="E23" s="378">
        <v>2.3277581100000004</v>
      </c>
      <c r="F23" s="378"/>
    </row>
    <row r="24" spans="1:6" ht="14.5" x14ac:dyDescent="0.35">
      <c r="A24" s="377" t="s">
        <v>365</v>
      </c>
      <c r="B24" s="378">
        <v>250.68046932000001</v>
      </c>
      <c r="C24" s="378">
        <v>12.021542869999998</v>
      </c>
      <c r="D24" s="378">
        <v>0.63549867000000004</v>
      </c>
      <c r="E24" s="378">
        <v>55.419405429999998</v>
      </c>
      <c r="F24" s="378">
        <v>4.1573262199999999</v>
      </c>
    </row>
    <row r="25" spans="1:6" ht="14.5" x14ac:dyDescent="0.35">
      <c r="A25" s="377" t="s">
        <v>376</v>
      </c>
      <c r="B25" s="378"/>
      <c r="C25" s="378">
        <v>1.92484426</v>
      </c>
      <c r="D25" s="378">
        <v>7.7279999999999992E-4</v>
      </c>
      <c r="E25" s="378"/>
      <c r="F25" s="378"/>
    </row>
    <row r="26" spans="1:6" ht="14.5" x14ac:dyDescent="0.35">
      <c r="A26" s="377" t="s">
        <v>358</v>
      </c>
      <c r="B26" s="378"/>
      <c r="C26" s="378">
        <v>0.41753826000000005</v>
      </c>
      <c r="D26" s="378"/>
      <c r="E26" s="378"/>
      <c r="F26" s="378"/>
    </row>
    <row r="27" spans="1:6" ht="14.5" x14ac:dyDescent="0.35">
      <c r="A27" s="377" t="s">
        <v>346</v>
      </c>
      <c r="B27" s="378">
        <v>163.69216814000001</v>
      </c>
      <c r="C27" s="378">
        <v>0.60412724000000007</v>
      </c>
      <c r="D27" s="378">
        <v>3.5594010000000002E-2</v>
      </c>
      <c r="E27" s="378"/>
      <c r="F27" s="378">
        <v>1.652053</v>
      </c>
    </row>
    <row r="28" spans="1:6" ht="14.5" x14ac:dyDescent="0.35">
      <c r="A28" s="377" t="s">
        <v>351</v>
      </c>
      <c r="B28" s="378">
        <v>1.4152879600000003</v>
      </c>
      <c r="C28" s="378">
        <v>37.30980478</v>
      </c>
      <c r="D28" s="378">
        <v>2.80733962</v>
      </c>
      <c r="E28" s="378">
        <v>90.319718910000006</v>
      </c>
      <c r="F28" s="378">
        <v>33.398479020000003</v>
      </c>
    </row>
    <row r="29" spans="1:6" ht="14.5" x14ac:dyDescent="0.35">
      <c r="A29" s="377" t="s">
        <v>949</v>
      </c>
      <c r="B29" s="378">
        <v>2.934E-5</v>
      </c>
      <c r="C29" s="378">
        <v>0.68241482999999992</v>
      </c>
      <c r="D29" s="378">
        <v>0.76275638999999995</v>
      </c>
      <c r="E29" s="378">
        <v>1.2953170000000001</v>
      </c>
      <c r="F29" s="378">
        <v>0.65180499999999997</v>
      </c>
    </row>
    <row r="30" spans="1:6" ht="14.5" x14ac:dyDescent="0.35">
      <c r="A30" s="377" t="s">
        <v>398</v>
      </c>
      <c r="B30" s="378">
        <v>5.127259E-2</v>
      </c>
      <c r="C30" s="378">
        <v>4.07055E-3</v>
      </c>
      <c r="D30" s="378">
        <v>1.0266600000000001E-2</v>
      </c>
      <c r="E30" s="378"/>
      <c r="F30" s="378"/>
    </row>
    <row r="31" spans="1:6" ht="14.5" x14ac:dyDescent="0.35">
      <c r="A31" s="377" t="s">
        <v>416</v>
      </c>
      <c r="B31" s="378">
        <v>58.233642869999997</v>
      </c>
      <c r="C31" s="378">
        <v>0.16759398</v>
      </c>
      <c r="D31" s="378"/>
      <c r="E31" s="378"/>
      <c r="F31" s="378"/>
    </row>
    <row r="32" spans="1:6" ht="14.5" x14ac:dyDescent="0.35">
      <c r="A32" s="377" t="s">
        <v>390</v>
      </c>
      <c r="B32" s="378">
        <v>28.534378359999998</v>
      </c>
      <c r="C32" s="378"/>
      <c r="D32" s="378"/>
      <c r="E32" s="378"/>
      <c r="F32" s="378"/>
    </row>
    <row r="33" spans="1:6" ht="14.5" x14ac:dyDescent="0.35">
      <c r="A33" s="377" t="s">
        <v>375</v>
      </c>
      <c r="B33" s="378"/>
      <c r="C33" s="378">
        <v>1.76524E-3</v>
      </c>
      <c r="D33" s="378"/>
      <c r="E33" s="378"/>
      <c r="F33" s="378"/>
    </row>
    <row r="34" spans="1:6" ht="14.5" x14ac:dyDescent="0.35">
      <c r="A34" s="377" t="s">
        <v>379</v>
      </c>
      <c r="B34" s="378"/>
      <c r="C34" s="378">
        <v>0.11885683</v>
      </c>
      <c r="D34" s="378">
        <v>3.3799400000000001E-3</v>
      </c>
      <c r="E34" s="378">
        <v>2.0547060500000001</v>
      </c>
      <c r="F34" s="378"/>
    </row>
    <row r="35" spans="1:6" ht="14.5" x14ac:dyDescent="0.35">
      <c r="A35" s="377" t="s">
        <v>349</v>
      </c>
      <c r="B35" s="378"/>
      <c r="C35" s="378">
        <v>0.11473201</v>
      </c>
      <c r="D35" s="378"/>
      <c r="E35" s="378"/>
      <c r="F35" s="378">
        <v>0.16925000000000001</v>
      </c>
    </row>
    <row r="36" spans="1:6" ht="14.5" x14ac:dyDescent="0.35">
      <c r="A36" s="377" t="s">
        <v>334</v>
      </c>
      <c r="B36" s="378">
        <v>29.707148149999998</v>
      </c>
      <c r="C36" s="378">
        <v>2.65324457</v>
      </c>
      <c r="D36" s="378">
        <v>3.4163694199999997</v>
      </c>
      <c r="E36" s="378"/>
      <c r="F36" s="378"/>
    </row>
    <row r="37" spans="1:6" ht="14.5" x14ac:dyDescent="0.35">
      <c r="A37" s="377" t="s">
        <v>395</v>
      </c>
      <c r="B37" s="378"/>
      <c r="C37" s="378">
        <v>2.8590100000000004E-3</v>
      </c>
      <c r="D37" s="378"/>
      <c r="E37" s="378"/>
      <c r="F37" s="378"/>
    </row>
    <row r="38" spans="1:6" ht="14.5" x14ac:dyDescent="0.35">
      <c r="A38" s="377" t="s">
        <v>359</v>
      </c>
      <c r="B38" s="378"/>
      <c r="C38" s="378">
        <v>4.1047099999999996E-2</v>
      </c>
      <c r="D38" s="378">
        <v>0.1498652</v>
      </c>
      <c r="E38" s="378"/>
      <c r="F38" s="378"/>
    </row>
    <row r="39" spans="1:6" ht="14.5" x14ac:dyDescent="0.35">
      <c r="A39" s="377" t="s">
        <v>300</v>
      </c>
      <c r="B39" s="378">
        <v>80.712922140000003</v>
      </c>
      <c r="C39" s="378"/>
      <c r="D39" s="378"/>
      <c r="E39" s="378"/>
      <c r="F39" s="378"/>
    </row>
    <row r="40" spans="1:6" ht="14.5" x14ac:dyDescent="0.35">
      <c r="A40" s="377" t="s">
        <v>383</v>
      </c>
      <c r="B40" s="378">
        <v>0.72449052999999997</v>
      </c>
      <c r="C40" s="378"/>
      <c r="D40" s="378"/>
      <c r="E40" s="378"/>
      <c r="F40" s="378"/>
    </row>
    <row r="41" spans="1:6" ht="14.5" x14ac:dyDescent="0.35">
      <c r="A41" s="377" t="s">
        <v>353</v>
      </c>
      <c r="B41" s="378"/>
      <c r="C41" s="378">
        <v>9.1051839999999995E-2</v>
      </c>
      <c r="D41" s="378">
        <v>0.31582195000000002</v>
      </c>
      <c r="E41" s="378"/>
      <c r="F41" s="378"/>
    </row>
    <row r="42" spans="1:6" ht="14.5" x14ac:dyDescent="0.35">
      <c r="A42" s="377" t="s">
        <v>350</v>
      </c>
      <c r="B42" s="378"/>
      <c r="C42" s="378"/>
      <c r="D42" s="378">
        <v>1.2383099999999998E-3</v>
      </c>
      <c r="E42" s="378">
        <v>1.8013176799999999</v>
      </c>
      <c r="F42" s="378">
        <v>28.101264</v>
      </c>
    </row>
    <row r="43" spans="1:6" ht="14.5" x14ac:dyDescent="0.35">
      <c r="A43" s="377" t="s">
        <v>396</v>
      </c>
      <c r="B43" s="378">
        <v>201.19141811</v>
      </c>
      <c r="C43" s="378"/>
      <c r="D43" s="378"/>
      <c r="E43" s="378"/>
      <c r="F43" s="378"/>
    </row>
    <row r="44" spans="1:6" ht="14.5" x14ac:dyDescent="0.35">
      <c r="A44" s="377" t="s">
        <v>419</v>
      </c>
      <c r="B44" s="378"/>
      <c r="C44" s="378">
        <v>2.59771E-3</v>
      </c>
      <c r="D44" s="378"/>
      <c r="E44" s="378">
        <v>1.695152</v>
      </c>
      <c r="F44" s="378"/>
    </row>
    <row r="45" spans="1:6" ht="14.5" x14ac:dyDescent="0.35">
      <c r="A45" s="377" t="s">
        <v>360</v>
      </c>
      <c r="B45" s="378">
        <v>4.5518299999999998E-3</v>
      </c>
      <c r="C45" s="378"/>
      <c r="D45" s="378">
        <v>7.5620000000000011E-5</v>
      </c>
      <c r="E45" s="378"/>
      <c r="F45" s="378"/>
    </row>
    <row r="46" spans="1:6" ht="14.5" x14ac:dyDescent="0.35">
      <c r="A46" s="377" t="s">
        <v>384</v>
      </c>
      <c r="B46" s="378"/>
      <c r="C46" s="378">
        <v>4.4888300000000006E-2</v>
      </c>
      <c r="D46" s="378">
        <v>4.4888300000000006E-2</v>
      </c>
      <c r="E46" s="378"/>
      <c r="F46" s="378"/>
    </row>
    <row r="47" spans="1:6" ht="14.5" x14ac:dyDescent="0.35">
      <c r="A47" s="377" t="s">
        <v>355</v>
      </c>
      <c r="B47" s="378">
        <v>2.5525012399999998</v>
      </c>
      <c r="C47" s="378">
        <v>12.33066515</v>
      </c>
      <c r="D47" s="378"/>
      <c r="E47" s="378">
        <v>0.42283066999999996</v>
      </c>
      <c r="F47" s="378"/>
    </row>
    <row r="48" spans="1:6" ht="14.5" x14ac:dyDescent="0.35">
      <c r="A48" s="377" t="s">
        <v>301</v>
      </c>
      <c r="B48" s="378"/>
      <c r="C48" s="378"/>
      <c r="D48" s="378"/>
      <c r="E48" s="378">
        <v>8.9844266499999996</v>
      </c>
      <c r="F48" s="378"/>
    </row>
    <row r="49" spans="1:6" ht="14.5" x14ac:dyDescent="0.35">
      <c r="A49" s="377" t="s">
        <v>569</v>
      </c>
      <c r="B49" s="378"/>
      <c r="C49" s="378"/>
      <c r="D49" s="378">
        <v>3.6059000000000001E-2</v>
      </c>
      <c r="E49" s="378"/>
      <c r="F49" s="378"/>
    </row>
    <row r="50" spans="1:6" ht="14.5" x14ac:dyDescent="0.35">
      <c r="A50" s="377" t="s">
        <v>291</v>
      </c>
      <c r="B50" s="378">
        <v>69.601196160000001</v>
      </c>
      <c r="C50" s="378">
        <v>45.047863839999991</v>
      </c>
      <c r="D50" s="378">
        <v>21.874191109999995</v>
      </c>
      <c r="E50" s="378">
        <v>127.15836555999999</v>
      </c>
      <c r="F50" s="378">
        <v>361.63212725</v>
      </c>
    </row>
    <row r="51" spans="1:6" ht="14.5" x14ac:dyDescent="0.35">
      <c r="A51" s="377" t="s">
        <v>337</v>
      </c>
      <c r="B51" s="378">
        <v>1.8687235099999999</v>
      </c>
      <c r="C51" s="378">
        <v>1.30430366</v>
      </c>
      <c r="D51" s="378">
        <v>0.5610892999999999</v>
      </c>
      <c r="E51" s="378">
        <v>5.0635489699999994</v>
      </c>
      <c r="F51" s="378"/>
    </row>
    <row r="52" spans="1:6" ht="14.5" x14ac:dyDescent="0.35">
      <c r="A52" s="377" t="s">
        <v>370</v>
      </c>
      <c r="B52" s="378">
        <v>1.5202220000000001E-2</v>
      </c>
      <c r="C52" s="378">
        <v>1.4694554099999999</v>
      </c>
      <c r="D52" s="378">
        <v>2.8966387600000001</v>
      </c>
      <c r="E52" s="378"/>
      <c r="F52" s="378"/>
    </row>
    <row r="53" spans="1:6" ht="14.5" x14ac:dyDescent="0.35">
      <c r="A53" s="377" t="s">
        <v>378</v>
      </c>
      <c r="B53" s="378">
        <v>3.86559667</v>
      </c>
      <c r="C53" s="378">
        <v>5.3042299999999992E-3</v>
      </c>
      <c r="D53" s="378">
        <v>0.17617556000000001</v>
      </c>
      <c r="E53" s="378"/>
      <c r="F53" s="378"/>
    </row>
    <row r="54" spans="1:6" ht="14.5" x14ac:dyDescent="0.35">
      <c r="A54" s="377" t="s">
        <v>950</v>
      </c>
      <c r="B54" s="378"/>
      <c r="C54" s="378">
        <v>8.7915499999999987E-3</v>
      </c>
      <c r="D54" s="378">
        <v>1.1674460000000001E-2</v>
      </c>
      <c r="E54" s="378"/>
      <c r="F54" s="378"/>
    </row>
    <row r="55" spans="1:6" ht="14.5" x14ac:dyDescent="0.35">
      <c r="A55" s="377" t="s">
        <v>352</v>
      </c>
      <c r="B55" s="378">
        <v>4.1585589999999999E-2</v>
      </c>
      <c r="C55" s="378">
        <v>5.7430964799999993</v>
      </c>
      <c r="D55" s="378">
        <v>3.2368229999999998E-2</v>
      </c>
      <c r="E55" s="378"/>
      <c r="F55" s="378"/>
    </row>
    <row r="56" spans="1:6" ht="14.5" x14ac:dyDescent="0.35">
      <c r="A56" s="377" t="s">
        <v>363</v>
      </c>
      <c r="B56" s="378"/>
      <c r="C56" s="378">
        <v>6.6093750000000007E-2</v>
      </c>
      <c r="D56" s="378">
        <v>1.1525E-4</v>
      </c>
      <c r="E56" s="378"/>
      <c r="F56" s="378"/>
    </row>
    <row r="57" spans="1:6" ht="14.5" x14ac:dyDescent="0.35">
      <c r="A57" s="377" t="s">
        <v>421</v>
      </c>
      <c r="B57" s="378">
        <v>0.91820175999999998</v>
      </c>
      <c r="C57" s="378"/>
      <c r="D57" s="378"/>
      <c r="E57" s="378"/>
      <c r="F57" s="378"/>
    </row>
    <row r="58" spans="1:6" ht="14.5" x14ac:dyDescent="0.35">
      <c r="A58" s="377" t="s">
        <v>339</v>
      </c>
      <c r="B58" s="378">
        <v>472.92352267000001</v>
      </c>
      <c r="C58" s="378">
        <v>2.2703810000000001E-2</v>
      </c>
      <c r="D58" s="378">
        <v>0.52446770999999992</v>
      </c>
      <c r="E58" s="378"/>
      <c r="F58" s="378"/>
    </row>
    <row r="59" spans="1:6" ht="14.5" x14ac:dyDescent="0.35">
      <c r="A59" s="377" t="s">
        <v>345</v>
      </c>
      <c r="B59" s="378">
        <v>0.26683489999999999</v>
      </c>
      <c r="C59" s="378">
        <v>38.23291832999999</v>
      </c>
      <c r="D59" s="378">
        <v>4.4285499999999998E-3</v>
      </c>
      <c r="E59" s="378">
        <v>1.2277231100000001</v>
      </c>
      <c r="F59" s="378">
        <v>3.0567317100000002</v>
      </c>
    </row>
    <row r="60" spans="1:6" ht="14.5" x14ac:dyDescent="0.35">
      <c r="A60" s="377" t="s">
        <v>342</v>
      </c>
      <c r="B60" s="378">
        <v>1.3737029800000002</v>
      </c>
      <c r="C60" s="378">
        <v>56.94462772</v>
      </c>
      <c r="D60" s="378">
        <v>4.0250953199999993</v>
      </c>
      <c r="E60" s="378">
        <v>4.8998991200000006</v>
      </c>
      <c r="F60" s="378"/>
    </row>
    <row r="61" spans="1:6" ht="14.5" x14ac:dyDescent="0.35">
      <c r="A61" s="377" t="s">
        <v>634</v>
      </c>
      <c r="B61" s="378">
        <v>1.11586622</v>
      </c>
      <c r="C61" s="378">
        <v>23.137234549999999</v>
      </c>
      <c r="D61" s="378">
        <v>1.47751867</v>
      </c>
      <c r="E61" s="378"/>
      <c r="F61" s="378"/>
    </row>
    <row r="62" spans="1:6" ht="14.5" x14ac:dyDescent="0.35">
      <c r="A62" s="377" t="s">
        <v>333</v>
      </c>
      <c r="B62" s="378"/>
      <c r="C62" s="378">
        <v>0.21873663000000002</v>
      </c>
      <c r="D62" s="378"/>
      <c r="E62" s="378">
        <v>1.3555029199999999</v>
      </c>
      <c r="F62" s="378"/>
    </row>
    <row r="63" spans="1:6" ht="14.5" x14ac:dyDescent="0.35">
      <c r="A63" s="379" t="s">
        <v>343</v>
      </c>
      <c r="B63" s="380"/>
      <c r="C63" s="380"/>
      <c r="D63" s="380">
        <v>2.7149800000000001E-3</v>
      </c>
      <c r="E63" s="380"/>
      <c r="F63" s="380"/>
    </row>
  </sheetData>
  <sortState xmlns:xlrd2="http://schemas.microsoft.com/office/spreadsheetml/2017/richdata2" ref="A3:F40">
    <sortCondition descending="1" ref="F3:F40"/>
  </sortState>
  <mergeCells count="2">
    <mergeCell ref="H1:I1"/>
    <mergeCell ref="A1:C1"/>
  </mergeCells>
  <hyperlinks>
    <hyperlink ref="H1" location="'Table of Content'!A1" display="Table of Content" xr:uid="{20AE0E06-58E4-400E-9053-3D8181A52CD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D0BE-F959-4C56-96F7-50D9A56A1B53}">
  <dimension ref="A1:I17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3.90625" style="1" customWidth="1"/>
    <col min="2" max="2" width="13.26953125" style="1" bestFit="1" customWidth="1"/>
    <col min="3" max="3" width="8.6328125" style="1" bestFit="1" customWidth="1"/>
    <col min="4" max="4" width="42.81640625" style="1" customWidth="1"/>
    <col min="5" max="5" width="13.26953125" style="1" bestFit="1" customWidth="1"/>
    <col min="6" max="6" width="9" style="1" bestFit="1" customWidth="1"/>
    <col min="7" max="16384" width="8.7265625" style="1"/>
  </cols>
  <sheetData>
    <row r="1" spans="1:9" ht="13" x14ac:dyDescent="0.3">
      <c r="A1" s="3" t="s">
        <v>1022</v>
      </c>
      <c r="H1" s="613" t="s">
        <v>304</v>
      </c>
      <c r="I1" s="613"/>
    </row>
    <row r="2" spans="1:9" ht="13" x14ac:dyDescent="0.3">
      <c r="A2" s="612" t="s">
        <v>445</v>
      </c>
      <c r="B2" s="612"/>
      <c r="C2" s="612"/>
      <c r="D2" s="612" t="s">
        <v>444</v>
      </c>
      <c r="E2" s="612"/>
      <c r="F2" s="612"/>
    </row>
    <row r="3" spans="1:9" ht="13" x14ac:dyDescent="0.3">
      <c r="A3" s="296" t="s">
        <v>548</v>
      </c>
      <c r="B3" s="50" t="s">
        <v>476</v>
      </c>
      <c r="C3" s="50" t="s">
        <v>290</v>
      </c>
      <c r="D3" s="50" t="s">
        <v>548</v>
      </c>
      <c r="E3" s="50" t="s">
        <v>476</v>
      </c>
      <c r="F3" s="297" t="s">
        <v>290</v>
      </c>
    </row>
    <row r="4" spans="1:9" s="309" customFormat="1" ht="14.5" x14ac:dyDescent="0.35">
      <c r="A4" s="429" t="s">
        <v>991</v>
      </c>
      <c r="B4" s="403">
        <v>3264.4462500599998</v>
      </c>
      <c r="C4" s="308">
        <f t="shared" ref="C4:C13" si="0">(B4/$B$15)*100</f>
        <v>25.983884829693192</v>
      </c>
      <c r="D4" s="429" t="s">
        <v>996</v>
      </c>
      <c r="E4" s="403">
        <v>1700.4598041700001</v>
      </c>
      <c r="F4" s="308">
        <f>(E4/$E$15)*100</f>
        <v>13.472465133142242</v>
      </c>
    </row>
    <row r="5" spans="1:9" s="309" customFormat="1" ht="14.5" x14ac:dyDescent="0.35">
      <c r="A5" s="429" t="s">
        <v>992</v>
      </c>
      <c r="B5" s="403">
        <v>1759.8104333399999</v>
      </c>
      <c r="C5" s="308">
        <f t="shared" si="0"/>
        <v>14.007494110573452</v>
      </c>
      <c r="D5" s="429" t="s">
        <v>1000</v>
      </c>
      <c r="E5" s="403">
        <v>536.63893376999999</v>
      </c>
      <c r="F5" s="308">
        <f t="shared" ref="F5:F13" si="1">(E5/$E$15)*100</f>
        <v>4.2517025727825812</v>
      </c>
    </row>
    <row r="6" spans="1:9" s="309" customFormat="1" ht="14.5" x14ac:dyDescent="0.35">
      <c r="A6" s="429" t="s">
        <v>993</v>
      </c>
      <c r="B6" s="403">
        <v>1500.7072309300002</v>
      </c>
      <c r="C6" s="308">
        <f t="shared" si="0"/>
        <v>11.945120508832458</v>
      </c>
      <c r="D6" s="429" t="s">
        <v>1001</v>
      </c>
      <c r="E6" s="403">
        <v>425.57578132999998</v>
      </c>
      <c r="F6" s="308">
        <f t="shared" si="1"/>
        <v>3.3717673663428691</v>
      </c>
    </row>
    <row r="7" spans="1:9" s="295" customFormat="1" ht="14.5" x14ac:dyDescent="0.35">
      <c r="A7" s="429" t="s">
        <v>994</v>
      </c>
      <c r="B7" s="403">
        <v>1490.6748158400001</v>
      </c>
      <c r="C7" s="304">
        <f t="shared" si="0"/>
        <v>11.865265887774616</v>
      </c>
      <c r="D7" s="429" t="s">
        <v>943</v>
      </c>
      <c r="E7" s="403">
        <v>366.85904289000001</v>
      </c>
      <c r="F7" s="304">
        <f t="shared" si="1"/>
        <v>2.9065642433846928</v>
      </c>
    </row>
    <row r="8" spans="1:9" s="309" customFormat="1" ht="14.5" x14ac:dyDescent="0.35">
      <c r="A8" s="429" t="s">
        <v>974</v>
      </c>
      <c r="B8" s="403">
        <v>1035.4631717300001</v>
      </c>
      <c r="C8" s="308">
        <f t="shared" si="0"/>
        <v>8.2419356113235551</v>
      </c>
      <c r="D8" s="429" t="s">
        <v>1002</v>
      </c>
      <c r="E8" s="403">
        <v>358.50502617000001</v>
      </c>
      <c r="F8" s="308">
        <f t="shared" si="1"/>
        <v>2.840376734155786</v>
      </c>
    </row>
    <row r="9" spans="1:9" s="309" customFormat="1" ht="16" customHeight="1" x14ac:dyDescent="0.35">
      <c r="A9" s="429" t="s">
        <v>995</v>
      </c>
      <c r="B9" s="403">
        <v>477.43391731999998</v>
      </c>
      <c r="C9" s="308">
        <f t="shared" si="0"/>
        <v>3.8002120332672447</v>
      </c>
      <c r="D9" s="429" t="s">
        <v>939</v>
      </c>
      <c r="E9" s="403">
        <v>272.42000952000001</v>
      </c>
      <c r="F9" s="308">
        <f t="shared" si="1"/>
        <v>2.1583392155628749</v>
      </c>
    </row>
    <row r="10" spans="1:9" s="309" customFormat="1" ht="14.5" x14ac:dyDescent="0.35">
      <c r="A10" s="429" t="s">
        <v>996</v>
      </c>
      <c r="B10" s="403">
        <v>364.45066056999997</v>
      </c>
      <c r="C10" s="308">
        <f t="shared" si="0"/>
        <v>2.9009036341714718</v>
      </c>
      <c r="D10" s="429" t="s">
        <v>940</v>
      </c>
      <c r="E10" s="403">
        <v>271.24428879999999</v>
      </c>
      <c r="F10" s="308">
        <f t="shared" si="1"/>
        <v>2.1490241724388506</v>
      </c>
    </row>
    <row r="11" spans="1:9" s="309" customFormat="1" ht="14.5" x14ac:dyDescent="0.35">
      <c r="A11" s="429" t="s">
        <v>997</v>
      </c>
      <c r="B11" s="403">
        <v>303.85527581999997</v>
      </c>
      <c r="C11" s="308">
        <f t="shared" si="0"/>
        <v>2.4185849258986645</v>
      </c>
      <c r="D11" s="429" t="s">
        <v>992</v>
      </c>
      <c r="E11" s="403">
        <v>257.04940132000002</v>
      </c>
      <c r="F11" s="308">
        <f t="shared" si="1"/>
        <v>2.0365603987147067</v>
      </c>
    </row>
    <row r="12" spans="1:9" s="309" customFormat="1" ht="14.5" customHeight="1" x14ac:dyDescent="0.35">
      <c r="A12" s="429" t="s">
        <v>998</v>
      </c>
      <c r="B12" s="403">
        <v>175.36064446</v>
      </c>
      <c r="C12" s="308">
        <f t="shared" si="0"/>
        <v>1.3958112464635213</v>
      </c>
      <c r="D12" s="429" t="s">
        <v>699</v>
      </c>
      <c r="E12" s="403">
        <v>251.11968565999999</v>
      </c>
      <c r="F12" s="308">
        <f t="shared" si="1"/>
        <v>1.9895802305961245</v>
      </c>
    </row>
    <row r="13" spans="1:9" s="295" customFormat="1" ht="14.5" x14ac:dyDescent="0.35">
      <c r="A13" s="429" t="s">
        <v>999</v>
      </c>
      <c r="B13" s="403">
        <v>147.21427489999999</v>
      </c>
      <c r="C13" s="304">
        <f t="shared" si="0"/>
        <v>1.1717756921922324</v>
      </c>
      <c r="D13" s="429" t="s">
        <v>938</v>
      </c>
      <c r="E13" s="403">
        <v>240.72179149000002</v>
      </c>
      <c r="F13" s="305">
        <f t="shared" si="1"/>
        <v>1.9071994143487192</v>
      </c>
    </row>
    <row r="14" spans="1:9" s="309" customFormat="1" x14ac:dyDescent="0.35">
      <c r="A14" s="310" t="s">
        <v>580</v>
      </c>
      <c r="B14" s="311">
        <f>B15-SUM(B4:B13)</f>
        <v>2043.9327681800096</v>
      </c>
      <c r="C14" s="308">
        <f>((Table27[[#This Row],[Column2]]/B15))*100</f>
        <v>16.269011519809595</v>
      </c>
      <c r="D14" s="310" t="s">
        <v>580</v>
      </c>
      <c r="E14" s="311">
        <f>E15-SUM(E4:E13)</f>
        <v>7941.1483389799514</v>
      </c>
      <c r="F14" s="308">
        <f>((Table27[[#This Row],[Column5]]/E15))*100</f>
        <v>62.916420518530543</v>
      </c>
    </row>
    <row r="15" spans="1:9" ht="13" x14ac:dyDescent="0.3">
      <c r="A15" s="50" t="s">
        <v>262</v>
      </c>
      <c r="B15" s="185">
        <v>12563.349443150009</v>
      </c>
      <c r="C15" s="186">
        <f>SUM(C4:C14)</f>
        <v>100</v>
      </c>
      <c r="D15" s="186" t="s">
        <v>262</v>
      </c>
      <c r="E15" s="185">
        <v>12621.742104099952</v>
      </c>
      <c r="F15" s="186">
        <f>SUM(F4:F14)</f>
        <v>100</v>
      </c>
    </row>
    <row r="16" spans="1:9" x14ac:dyDescent="0.25">
      <c r="B16" s="2"/>
    </row>
    <row r="17" spans="2:5" x14ac:dyDescent="0.25">
      <c r="B17" s="2"/>
      <c r="C17" s="2"/>
      <c r="D17" s="2"/>
      <c r="E17" s="2"/>
    </row>
  </sheetData>
  <mergeCells count="3">
    <mergeCell ref="A2:C2"/>
    <mergeCell ref="D2:F2"/>
    <mergeCell ref="H1:I1"/>
  </mergeCells>
  <hyperlinks>
    <hyperlink ref="H1:I1" location="'Table of Content'!A1" display="Table of Content" xr:uid="{2930C864-EFDA-4773-AC20-0C863E86CF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4C4D-B8E7-491F-A389-9F8E837D9ECE}">
  <dimension ref="A1:L277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26953125" style="4" customWidth="1"/>
    <col min="2" max="2" width="13.54296875" style="4" bestFit="1" customWidth="1"/>
    <col min="3" max="3" width="13.453125" style="4" customWidth="1"/>
    <col min="4" max="4" width="14" style="4" bestFit="1" customWidth="1"/>
    <col min="5" max="5" width="12.453125" style="4" customWidth="1"/>
    <col min="6" max="6" width="15" style="4" bestFit="1" customWidth="1"/>
    <col min="7" max="9" width="12.453125" style="4" customWidth="1"/>
    <col min="10" max="10" width="9" style="4" customWidth="1"/>
    <col min="11" max="16384" width="8.81640625" style="4"/>
  </cols>
  <sheetData>
    <row r="1" spans="1:12" ht="13" x14ac:dyDescent="0.3">
      <c r="A1" s="39" t="s">
        <v>572</v>
      </c>
      <c r="K1" s="614" t="s">
        <v>304</v>
      </c>
      <c r="L1" s="614"/>
    </row>
    <row r="2" spans="1:12" ht="13" x14ac:dyDescent="0.3">
      <c r="A2" s="615" t="s">
        <v>310</v>
      </c>
      <c r="B2" s="593">
        <v>45474</v>
      </c>
      <c r="C2" s="593"/>
      <c r="D2" s="593">
        <v>45812</v>
      </c>
      <c r="E2" s="593"/>
      <c r="F2" s="593">
        <v>45839</v>
      </c>
      <c r="G2" s="593"/>
      <c r="H2" s="590" t="s">
        <v>288</v>
      </c>
      <c r="I2" s="590" t="s">
        <v>496</v>
      </c>
    </row>
    <row r="3" spans="1:12" ht="13" x14ac:dyDescent="0.3">
      <c r="A3" s="616"/>
      <c r="B3" s="7" t="s">
        <v>476</v>
      </c>
      <c r="C3" s="7" t="s">
        <v>290</v>
      </c>
      <c r="D3" s="7" t="s">
        <v>476</v>
      </c>
      <c r="E3" s="7" t="s">
        <v>290</v>
      </c>
      <c r="F3" s="7" t="s">
        <v>476</v>
      </c>
      <c r="G3" s="7" t="s">
        <v>290</v>
      </c>
      <c r="H3" s="591"/>
      <c r="I3" s="591"/>
    </row>
    <row r="4" spans="1:12" ht="14.5" x14ac:dyDescent="0.35">
      <c r="A4" s="418" t="s">
        <v>487</v>
      </c>
      <c r="B4" s="483">
        <v>2246.1321818500001</v>
      </c>
      <c r="C4" s="358">
        <f t="shared" ref="C4:C13" si="0">(B4/$B$13)*100</f>
        <v>22.509359747996314</v>
      </c>
      <c r="D4" s="483">
        <v>2681.7759143000003</v>
      </c>
      <c r="E4" s="358">
        <f t="shared" ref="E4:E13" si="1">(D4/$D$13)*100</f>
        <v>22.055074994216756</v>
      </c>
      <c r="F4" s="483">
        <v>3806.9493159899998</v>
      </c>
      <c r="G4" s="136">
        <f t="shared" ref="G4:G12" si="2">(F4/$F$13)*100</f>
        <v>30.302025214029914</v>
      </c>
      <c r="H4" s="136">
        <f t="shared" ref="H4:H13" si="3">((F4/D4)-1)*100</f>
        <v>41.956279631353667</v>
      </c>
      <c r="I4" s="136">
        <f t="shared" ref="I4:I10" si="4">((F4/B4)-1)*100</f>
        <v>69.489104281229402</v>
      </c>
    </row>
    <row r="5" spans="1:12" ht="14.5" x14ac:dyDescent="0.35">
      <c r="A5" s="419" t="s">
        <v>308</v>
      </c>
      <c r="B5" s="484">
        <v>2717.3830655300003</v>
      </c>
      <c r="C5" s="357">
        <f t="shared" si="0"/>
        <v>27.231947206574773</v>
      </c>
      <c r="D5" s="484">
        <v>3644.83457206</v>
      </c>
      <c r="E5" s="357">
        <f t="shared" si="1"/>
        <v>29.975323217592532</v>
      </c>
      <c r="F5" s="484">
        <v>3644.0383019599999</v>
      </c>
      <c r="G5" s="104">
        <f t="shared" si="2"/>
        <v>29.005308802795927</v>
      </c>
      <c r="H5" s="104">
        <f t="shared" si="3"/>
        <v>-2.1846536084357826E-2</v>
      </c>
      <c r="I5" s="104">
        <f t="shared" si="4"/>
        <v>34.101016090981794</v>
      </c>
    </row>
    <row r="6" spans="1:12" ht="14.5" x14ac:dyDescent="0.35">
      <c r="A6" s="419" t="s">
        <v>1591</v>
      </c>
      <c r="B6" s="484">
        <v>2958.3117461900001</v>
      </c>
      <c r="C6" s="356">
        <f t="shared" si="0"/>
        <v>29.646386744197777</v>
      </c>
      <c r="D6" s="484">
        <v>3723.6066885100004</v>
      </c>
      <c r="E6" s="356">
        <f t="shared" si="1"/>
        <v>30.623149505573572</v>
      </c>
      <c r="F6" s="484">
        <v>3331.8242843000003</v>
      </c>
      <c r="G6" s="104">
        <f t="shared" si="2"/>
        <v>26.52019112718888</v>
      </c>
      <c r="H6" s="104">
        <f t="shared" si="3"/>
        <v>-10.521583963712654</v>
      </c>
      <c r="I6" s="104">
        <f t="shared" si="4"/>
        <v>12.625868067861523</v>
      </c>
    </row>
    <row r="7" spans="1:12" ht="14.5" x14ac:dyDescent="0.35">
      <c r="A7" s="419" t="s">
        <v>307</v>
      </c>
      <c r="B7" s="484">
        <v>1616.5242823599999</v>
      </c>
      <c r="C7" s="355">
        <f t="shared" si="0"/>
        <v>16.199815356834055</v>
      </c>
      <c r="D7" s="484">
        <v>1521.7349822200001</v>
      </c>
      <c r="E7" s="355">
        <f t="shared" si="1"/>
        <v>12.514833538187542</v>
      </c>
      <c r="F7" s="484">
        <v>2604.63449915</v>
      </c>
      <c r="G7" s="104">
        <f t="shared" si="2"/>
        <v>20.732007104762516</v>
      </c>
      <c r="H7" s="104">
        <f t="shared" si="3"/>
        <v>71.162162241299058</v>
      </c>
      <c r="I7" s="104">
        <f t="shared" si="4"/>
        <v>61.125603096257606</v>
      </c>
    </row>
    <row r="8" spans="1:12" ht="14.5" x14ac:dyDescent="0.35">
      <c r="A8" s="419" t="s">
        <v>642</v>
      </c>
      <c r="B8" s="484">
        <v>1567.0575899999999</v>
      </c>
      <c r="C8" s="354">
        <f t="shared" si="0"/>
        <v>15.704090491275336</v>
      </c>
      <c r="D8" s="484">
        <v>1542.9459016199999</v>
      </c>
      <c r="E8" s="354">
        <f t="shared" si="1"/>
        <v>12.689273324736744</v>
      </c>
      <c r="F8" s="484">
        <v>1375.9227816099999</v>
      </c>
      <c r="G8" s="104">
        <f t="shared" si="2"/>
        <v>10.95187861991854</v>
      </c>
      <c r="H8" s="104">
        <f t="shared" si="3"/>
        <v>-10.824949846565312</v>
      </c>
      <c r="I8" s="104">
        <f t="shared" si="4"/>
        <v>-12.197050676995225</v>
      </c>
    </row>
    <row r="9" spans="1:12" ht="14.5" x14ac:dyDescent="0.35">
      <c r="A9" s="419" t="s">
        <v>495</v>
      </c>
      <c r="B9" s="484">
        <v>1350.3432955599999</v>
      </c>
      <c r="C9" s="355">
        <f t="shared" si="0"/>
        <v>13.532312687858012</v>
      </c>
      <c r="D9" s="484">
        <v>1416.99286007</v>
      </c>
      <c r="E9" s="355">
        <f t="shared" si="1"/>
        <v>11.653428471957522</v>
      </c>
      <c r="F9" s="484">
        <v>1197.2345226800001</v>
      </c>
      <c r="G9" s="104">
        <f t="shared" si="2"/>
        <v>9.5295806910216641</v>
      </c>
      <c r="H9" s="104">
        <f t="shared" si="3"/>
        <v>-15.508782265786703</v>
      </c>
      <c r="I9" s="104">
        <f t="shared" si="4"/>
        <v>-11.338507280587805</v>
      </c>
    </row>
    <row r="10" spans="1:12" ht="14.5" x14ac:dyDescent="0.35">
      <c r="A10" s="419" t="s">
        <v>485</v>
      </c>
      <c r="B10" s="484">
        <v>1.1254474299999999</v>
      </c>
      <c r="C10" s="354">
        <f t="shared" si="0"/>
        <v>1.1278544194341487E-2</v>
      </c>
      <c r="D10" s="484">
        <v>87.781631160000003</v>
      </c>
      <c r="E10" s="354">
        <f t="shared" si="1"/>
        <v>0.72192104046613415</v>
      </c>
      <c r="F10" s="484">
        <v>258.67515304</v>
      </c>
      <c r="G10" s="104">
        <f t="shared" si="2"/>
        <v>2.0589664739528453</v>
      </c>
      <c r="H10" s="104">
        <f t="shared" si="3"/>
        <v>194.68027606881847</v>
      </c>
      <c r="I10" s="104">
        <f t="shared" si="4"/>
        <v>22884.205760725759</v>
      </c>
    </row>
    <row r="11" spans="1:12" ht="14.5" x14ac:dyDescent="0.35">
      <c r="A11" s="419" t="s">
        <v>306</v>
      </c>
      <c r="B11" s="484">
        <v>17.903074</v>
      </c>
      <c r="C11" s="355">
        <f t="shared" si="0"/>
        <v>0.17941363225074497</v>
      </c>
      <c r="D11" s="484">
        <v>62.716346399999999</v>
      </c>
      <c r="E11" s="355">
        <f t="shared" si="1"/>
        <v>0.51578273778938155</v>
      </c>
      <c r="F11" s="484">
        <v>165.33499885000001</v>
      </c>
      <c r="G11" s="104">
        <f t="shared" si="2"/>
        <v>1.3160105081702294</v>
      </c>
      <c r="H11" s="104">
        <f t="shared" si="3"/>
        <v>163.62345439497733</v>
      </c>
      <c r="I11" s="104" t="s">
        <v>305</v>
      </c>
    </row>
    <row r="12" spans="1:12" ht="14.5" x14ac:dyDescent="0.35">
      <c r="A12" s="420" t="s">
        <v>641</v>
      </c>
      <c r="B12" s="485">
        <v>4.08390114</v>
      </c>
      <c r="C12" s="354">
        <f t="shared" si="0"/>
        <v>4.0926353612812987E-2</v>
      </c>
      <c r="D12" s="485">
        <v>4.2355040099999997</v>
      </c>
      <c r="E12" s="354">
        <f t="shared" si="1"/>
        <v>3.4833021685646282E-2</v>
      </c>
      <c r="F12" s="485">
        <v>3.9000579599999998</v>
      </c>
      <c r="G12" s="104">
        <f t="shared" si="2"/>
        <v>3.1043138437309444E-2</v>
      </c>
      <c r="H12" s="104">
        <f t="shared" si="3"/>
        <v>-7.919861466498757</v>
      </c>
      <c r="I12" s="135">
        <f>((F12/B12)-1)*100</f>
        <v>-4.501655982789055</v>
      </c>
    </row>
    <row r="13" spans="1:12" s="39" customFormat="1" ht="14.5" x14ac:dyDescent="0.35">
      <c r="A13" s="353" t="s">
        <v>262</v>
      </c>
      <c r="B13" s="351">
        <v>9978.6586868599898</v>
      </c>
      <c r="C13" s="352">
        <f t="shared" si="0"/>
        <v>100</v>
      </c>
      <c r="D13" s="351">
        <v>12159.45044396</v>
      </c>
      <c r="E13" s="352">
        <f t="shared" si="1"/>
        <v>100</v>
      </c>
      <c r="F13" s="351">
        <v>12563.34944315</v>
      </c>
      <c r="G13" s="50">
        <v>99.999436432602423</v>
      </c>
      <c r="H13" s="50">
        <f t="shared" si="3"/>
        <v>3.3216879418315193</v>
      </c>
      <c r="I13" s="97">
        <f>((F13/B13)-1)*100</f>
        <v>25.902186229633848</v>
      </c>
    </row>
    <row r="15" spans="1:12" ht="13" x14ac:dyDescent="0.3">
      <c r="B15" s="39"/>
      <c r="C15" s="39"/>
      <c r="D15" s="39"/>
      <c r="G15" s="40"/>
    </row>
    <row r="16" spans="1:12" x14ac:dyDescent="0.25">
      <c r="G16" s="40"/>
    </row>
    <row r="17" spans="4:10" x14ac:dyDescent="0.25">
      <c r="G17" s="40"/>
    </row>
    <row r="18" spans="4:10" ht="13" x14ac:dyDescent="0.3">
      <c r="D18" s="41"/>
      <c r="E18" s="41"/>
      <c r="F18" s="41"/>
      <c r="G18" s="106"/>
    </row>
    <row r="19" spans="4:10" x14ac:dyDescent="0.25">
      <c r="D19" s="63"/>
      <c r="E19" s="63"/>
      <c r="F19" s="63"/>
      <c r="G19" s="106"/>
    </row>
    <row r="20" spans="4:10" x14ac:dyDescent="0.25">
      <c r="G20" s="40"/>
    </row>
    <row r="21" spans="4:10" x14ac:dyDescent="0.25">
      <c r="G21" s="40"/>
    </row>
    <row r="22" spans="4:10" x14ac:dyDescent="0.25">
      <c r="G22" s="40"/>
    </row>
    <row r="23" spans="4:10" x14ac:dyDescent="0.25">
      <c r="G23" s="40"/>
    </row>
    <row r="24" spans="4:10" ht="13" x14ac:dyDescent="0.3">
      <c r="D24" s="74"/>
      <c r="E24" s="74"/>
      <c r="F24" s="74"/>
    </row>
    <row r="25" spans="4:10" ht="13" x14ac:dyDescent="0.3">
      <c r="D25" s="63"/>
      <c r="E25" s="63"/>
      <c r="F25" s="63"/>
      <c r="J25" s="41"/>
    </row>
    <row r="26" spans="4:10" x14ac:dyDescent="0.25">
      <c r="D26" s="12"/>
      <c r="E26" s="12"/>
      <c r="F26" s="12"/>
    </row>
    <row r="43" spans="1:9" s="39" customFormat="1" ht="13" x14ac:dyDescent="0.3">
      <c r="A43" s="4"/>
      <c r="B43" s="4"/>
      <c r="C43" s="4"/>
      <c r="D43" s="4"/>
      <c r="E43" s="4"/>
      <c r="F43" s="4"/>
      <c r="G43" s="4"/>
      <c r="H43" s="4"/>
      <c r="I43" s="4"/>
    </row>
    <row r="44" spans="1:9" ht="13" x14ac:dyDescent="0.3">
      <c r="A44" s="39"/>
      <c r="B44" s="39"/>
      <c r="C44" s="39"/>
      <c r="D44" s="39"/>
      <c r="E44" s="39"/>
      <c r="F44" s="39"/>
      <c r="G44" s="39"/>
      <c r="H44" s="39"/>
      <c r="I44" s="39"/>
    </row>
    <row r="270" spans="1:9" s="39" customFormat="1" ht="13" x14ac:dyDescent="0.3">
      <c r="A270" s="4"/>
      <c r="B270" s="4"/>
      <c r="C270" s="4"/>
      <c r="D270" s="4"/>
      <c r="E270" s="4"/>
      <c r="F270" s="4"/>
      <c r="G270" s="4"/>
      <c r="H270" s="4"/>
      <c r="I270" s="4"/>
    </row>
    <row r="271" spans="1:9" ht="13" x14ac:dyDescent="0.3">
      <c r="A271" s="39"/>
      <c r="B271" s="39"/>
      <c r="C271" s="39"/>
      <c r="D271" s="39"/>
      <c r="E271" s="39"/>
      <c r="F271" s="39"/>
      <c r="G271" s="39"/>
      <c r="H271" s="39"/>
      <c r="I271" s="39"/>
    </row>
    <row r="277" spans="2:3" ht="13" x14ac:dyDescent="0.3">
      <c r="B277" s="42"/>
      <c r="C277" s="42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688BF49-AC82-47FB-8879-4617F3724E22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F9EE0-A577-44AA-9E53-3EEEC060F187}">
  <dimension ref="A1:M251"/>
  <sheetViews>
    <sheetView zoomScaleNormal="100" workbookViewId="0">
      <selection activeCell="A5" sqref="A5"/>
    </sheetView>
  </sheetViews>
  <sheetFormatPr defaultColWidth="9.1796875" defaultRowHeight="12.5" x14ac:dyDescent="0.25"/>
  <cols>
    <col min="1" max="1" width="46.81640625" style="64" customWidth="1"/>
    <col min="2" max="2" width="18.453125" style="64" bestFit="1" customWidth="1"/>
    <col min="3" max="5" width="11.6328125" style="64" customWidth="1"/>
    <col min="6" max="6" width="15.453125" style="64" bestFit="1" customWidth="1"/>
    <col min="7" max="9" width="11.6328125" style="64" customWidth="1"/>
    <col min="10" max="10" width="12.54296875" style="64" customWidth="1"/>
    <col min="11" max="11" width="9.453125" style="64" customWidth="1"/>
    <col min="12" max="16384" width="9.1796875" style="64"/>
  </cols>
  <sheetData>
    <row r="1" spans="1:13" ht="13" x14ac:dyDescent="0.3">
      <c r="A1" s="98" t="s">
        <v>574</v>
      </c>
      <c r="L1" s="604" t="s">
        <v>304</v>
      </c>
      <c r="M1" s="604"/>
    </row>
    <row r="2" spans="1:13" ht="13" x14ac:dyDescent="0.3">
      <c r="A2" s="364" t="s">
        <v>309</v>
      </c>
      <c r="B2" s="200" t="s">
        <v>1591</v>
      </c>
      <c r="C2" s="200" t="s">
        <v>495</v>
      </c>
      <c r="D2" s="200" t="s">
        <v>641</v>
      </c>
      <c r="E2" s="200" t="s">
        <v>306</v>
      </c>
      <c r="F2" s="200" t="s">
        <v>307</v>
      </c>
      <c r="G2" s="200" t="s">
        <v>485</v>
      </c>
      <c r="H2" s="200" t="s">
        <v>487</v>
      </c>
      <c r="I2" s="200" t="s">
        <v>308</v>
      </c>
      <c r="J2" s="240" t="s">
        <v>642</v>
      </c>
      <c r="K2" s="138"/>
    </row>
    <row r="3" spans="1:13" x14ac:dyDescent="0.25">
      <c r="A3" s="132" t="s">
        <v>70</v>
      </c>
      <c r="B3" s="363">
        <v>2746.9300554199999</v>
      </c>
      <c r="C3" s="363">
        <v>0</v>
      </c>
      <c r="D3" s="363">
        <v>0</v>
      </c>
      <c r="E3" s="363">
        <v>0</v>
      </c>
      <c r="F3" s="363">
        <v>705.72861995000005</v>
      </c>
      <c r="G3" s="363">
        <v>0</v>
      </c>
      <c r="H3" s="363">
        <v>705.72861995000005</v>
      </c>
      <c r="I3" s="363">
        <v>1.15E-4</v>
      </c>
      <c r="J3" s="362">
        <v>0</v>
      </c>
      <c r="K3" s="138"/>
    </row>
    <row r="4" spans="1:13" x14ac:dyDescent="0.25">
      <c r="A4" s="132" t="s">
        <v>9</v>
      </c>
      <c r="B4" s="363">
        <v>0</v>
      </c>
      <c r="C4" s="363">
        <v>433.84577632999998</v>
      </c>
      <c r="D4" s="363">
        <v>0</v>
      </c>
      <c r="E4" s="363">
        <v>0</v>
      </c>
      <c r="F4" s="363">
        <v>629.94128505999993</v>
      </c>
      <c r="G4" s="363">
        <v>0</v>
      </c>
      <c r="H4" s="363">
        <v>654.74414322999996</v>
      </c>
      <c r="I4" s="363">
        <v>90.275745430000001</v>
      </c>
      <c r="J4" s="362">
        <v>452.05603848999999</v>
      </c>
      <c r="K4" s="138"/>
    </row>
    <row r="5" spans="1:13" x14ac:dyDescent="0.25">
      <c r="A5" s="132" t="s">
        <v>577</v>
      </c>
      <c r="B5" s="363">
        <v>3.5937739999999996E-2</v>
      </c>
      <c r="C5" s="363">
        <v>0</v>
      </c>
      <c r="D5" s="363">
        <v>0</v>
      </c>
      <c r="E5" s="363">
        <v>0</v>
      </c>
      <c r="F5" s="363">
        <v>0</v>
      </c>
      <c r="G5" s="363">
        <v>0</v>
      </c>
      <c r="H5" s="363">
        <v>508.20973172000004</v>
      </c>
      <c r="I5" s="363">
        <v>36.030498000000001</v>
      </c>
      <c r="J5" s="362">
        <v>6.4306700000000003E-3</v>
      </c>
      <c r="K5" s="138"/>
    </row>
    <row r="6" spans="1:13" x14ac:dyDescent="0.25">
      <c r="A6" s="132" t="s">
        <v>68</v>
      </c>
      <c r="B6" s="363">
        <v>0</v>
      </c>
      <c r="C6" s="363">
        <v>1.9000000000000001E-4</v>
      </c>
      <c r="D6" s="363">
        <v>0</v>
      </c>
      <c r="E6" s="363">
        <v>0</v>
      </c>
      <c r="F6" s="363">
        <v>173.73959166</v>
      </c>
      <c r="G6" s="363">
        <v>0</v>
      </c>
      <c r="H6" s="363">
        <v>468.65479127999998</v>
      </c>
      <c r="I6" s="363">
        <v>0</v>
      </c>
      <c r="J6" s="362">
        <v>1.9000000000000001E-4</v>
      </c>
      <c r="K6" s="138"/>
    </row>
    <row r="7" spans="1:13" x14ac:dyDescent="0.25">
      <c r="A7" s="132" t="s">
        <v>1</v>
      </c>
      <c r="B7" s="363">
        <v>3.5370050600000003</v>
      </c>
      <c r="C7" s="363">
        <v>0</v>
      </c>
      <c r="D7" s="363">
        <v>0</v>
      </c>
      <c r="E7" s="363">
        <v>33.164981099999999</v>
      </c>
      <c r="F7" s="363">
        <v>134.82005178</v>
      </c>
      <c r="G7" s="363">
        <v>0</v>
      </c>
      <c r="H7" s="363">
        <v>164.80946419999998</v>
      </c>
      <c r="I7" s="363">
        <v>2.5999999999999999E-3</v>
      </c>
      <c r="J7" s="362">
        <v>1.8635543300000001</v>
      </c>
      <c r="K7" s="138"/>
    </row>
    <row r="8" spans="1:13" x14ac:dyDescent="0.25">
      <c r="A8" s="132" t="s">
        <v>97</v>
      </c>
      <c r="B8" s="363">
        <v>93.317404199999999</v>
      </c>
      <c r="C8" s="363">
        <v>0.20982463000000001</v>
      </c>
      <c r="D8" s="363">
        <v>0</v>
      </c>
      <c r="E8" s="363">
        <v>132.41978040999999</v>
      </c>
      <c r="F8" s="363">
        <v>0</v>
      </c>
      <c r="G8" s="363">
        <v>0</v>
      </c>
      <c r="H8" s="363">
        <v>132.44995301</v>
      </c>
      <c r="I8" s="363">
        <v>0.75403500000000001</v>
      </c>
      <c r="J8" s="362">
        <v>0.21177246</v>
      </c>
      <c r="K8" s="138"/>
    </row>
    <row r="9" spans="1:13" x14ac:dyDescent="0.25">
      <c r="A9" s="132" t="s">
        <v>151</v>
      </c>
      <c r="B9" s="363">
        <v>107.63176340999999</v>
      </c>
      <c r="C9" s="363">
        <v>0.11698</v>
      </c>
      <c r="D9" s="363">
        <v>0</v>
      </c>
      <c r="E9" s="363">
        <v>0</v>
      </c>
      <c r="F9" s="363">
        <v>59.944954109999998</v>
      </c>
      <c r="G9" s="363">
        <v>0</v>
      </c>
      <c r="H9" s="363">
        <v>114.73998584</v>
      </c>
      <c r="I9" s="363">
        <v>944.80952736999996</v>
      </c>
      <c r="J9" s="362">
        <v>0.19697999999999999</v>
      </c>
      <c r="K9" s="138"/>
    </row>
    <row r="10" spans="1:13" x14ac:dyDescent="0.25">
      <c r="A10" s="132" t="s">
        <v>47</v>
      </c>
      <c r="B10" s="363">
        <v>2.4699999999999999E-4</v>
      </c>
      <c r="C10" s="363">
        <v>2.0000000000000002E-5</v>
      </c>
      <c r="D10" s="363">
        <v>2.0000000000000002E-5</v>
      </c>
      <c r="E10" s="363">
        <v>0</v>
      </c>
      <c r="F10" s="363">
        <v>62.078048520000003</v>
      </c>
      <c r="G10" s="363">
        <v>0</v>
      </c>
      <c r="H10" s="363">
        <v>84.7438894</v>
      </c>
      <c r="I10" s="363">
        <v>22.304922770000001</v>
      </c>
      <c r="J10" s="362">
        <v>0</v>
      </c>
      <c r="K10" s="138"/>
    </row>
    <row r="11" spans="1:13" x14ac:dyDescent="0.25">
      <c r="A11" s="132" t="s">
        <v>61</v>
      </c>
      <c r="B11" s="363">
        <v>44.014716679999999</v>
      </c>
      <c r="C11" s="363">
        <v>1.2957235200000001</v>
      </c>
      <c r="D11" s="363">
        <v>1.2957235200000001</v>
      </c>
      <c r="E11" s="363">
        <v>1.9990526000000002</v>
      </c>
      <c r="F11" s="363">
        <v>43.673841020000005</v>
      </c>
      <c r="G11" s="363">
        <v>0.65466752000000006</v>
      </c>
      <c r="H11" s="363">
        <v>47.202348399999998</v>
      </c>
      <c r="I11" s="363">
        <v>4.0173533500000005</v>
      </c>
      <c r="J11" s="362">
        <v>0</v>
      </c>
      <c r="K11" s="138"/>
    </row>
    <row r="12" spans="1:13" x14ac:dyDescent="0.25">
      <c r="A12" s="132" t="s">
        <v>11</v>
      </c>
      <c r="B12" s="363">
        <v>4.2547787599999998</v>
      </c>
      <c r="C12" s="363">
        <v>3.103125E-2</v>
      </c>
      <c r="D12" s="363">
        <v>0</v>
      </c>
      <c r="E12" s="363">
        <v>0</v>
      </c>
      <c r="F12" s="363">
        <v>27.597173429999998</v>
      </c>
      <c r="G12" s="363">
        <v>0</v>
      </c>
      <c r="H12" s="363">
        <v>34.242728659999997</v>
      </c>
      <c r="I12" s="363">
        <v>9.4546925700000006</v>
      </c>
      <c r="J12" s="362">
        <v>3.103125E-2</v>
      </c>
      <c r="K12" s="138"/>
    </row>
    <row r="13" spans="1:13" x14ac:dyDescent="0.25">
      <c r="A13" s="132" t="s">
        <v>160</v>
      </c>
      <c r="B13" s="363">
        <v>0</v>
      </c>
      <c r="C13" s="363">
        <v>0</v>
      </c>
      <c r="D13" s="363">
        <v>0</v>
      </c>
      <c r="E13" s="363">
        <v>9.54005291</v>
      </c>
      <c r="F13" s="363">
        <v>0</v>
      </c>
      <c r="G13" s="363">
        <v>0</v>
      </c>
      <c r="H13" s="363">
        <v>30.559506210000002</v>
      </c>
      <c r="I13" s="363">
        <v>9.8128000000000007E-2</v>
      </c>
      <c r="J13" s="362">
        <v>0.28729627000000002</v>
      </c>
      <c r="K13" s="138"/>
    </row>
    <row r="14" spans="1:13" x14ac:dyDescent="0.25">
      <c r="A14" s="132" t="s">
        <v>145</v>
      </c>
      <c r="B14" s="363">
        <v>1.0866842299999999</v>
      </c>
      <c r="C14" s="363">
        <v>0</v>
      </c>
      <c r="D14" s="363">
        <v>0</v>
      </c>
      <c r="E14" s="363">
        <v>0</v>
      </c>
      <c r="F14" s="363">
        <v>0</v>
      </c>
      <c r="G14" s="363">
        <v>0</v>
      </c>
      <c r="H14" s="363">
        <v>26.59324209</v>
      </c>
      <c r="I14" s="363">
        <v>29.707345359999998</v>
      </c>
      <c r="J14" s="362">
        <v>5.7601569999999998E-2</v>
      </c>
      <c r="K14" s="138"/>
    </row>
    <row r="15" spans="1:13" x14ac:dyDescent="0.25">
      <c r="A15" s="132" t="s">
        <v>71</v>
      </c>
      <c r="B15" s="363">
        <v>126.88328994</v>
      </c>
      <c r="C15" s="363">
        <v>0</v>
      </c>
      <c r="D15" s="363">
        <v>0</v>
      </c>
      <c r="E15" s="363">
        <v>3.7261320299999996</v>
      </c>
      <c r="F15" s="363">
        <v>18.00190911</v>
      </c>
      <c r="G15" s="363">
        <v>119.20934781999999</v>
      </c>
      <c r="H15" s="363">
        <v>21.73189614</v>
      </c>
      <c r="I15" s="363">
        <v>233.35385706</v>
      </c>
      <c r="J15" s="362">
        <v>0</v>
      </c>
      <c r="K15" s="138"/>
    </row>
    <row r="16" spans="1:13" x14ac:dyDescent="0.25">
      <c r="A16" s="132" t="s">
        <v>184</v>
      </c>
      <c r="B16" s="363">
        <v>19.284932469999998</v>
      </c>
      <c r="C16" s="363">
        <v>36.56320161</v>
      </c>
      <c r="D16" s="363">
        <v>0</v>
      </c>
      <c r="E16" s="363">
        <v>1.7522617899999999</v>
      </c>
      <c r="F16" s="363">
        <v>0.20416000000000001</v>
      </c>
      <c r="G16" s="363">
        <v>0</v>
      </c>
      <c r="H16" s="363">
        <v>12.60111828</v>
      </c>
      <c r="I16" s="363">
        <v>4.3267480000000003</v>
      </c>
      <c r="J16" s="362">
        <v>39.336849649999998</v>
      </c>
      <c r="K16" s="138"/>
    </row>
    <row r="17" spans="1:11" x14ac:dyDescent="0.25">
      <c r="A17" s="132" t="s">
        <v>23</v>
      </c>
      <c r="B17" s="363">
        <v>6.9664255499999994</v>
      </c>
      <c r="C17" s="363">
        <v>7.2550000000000002E-3</v>
      </c>
      <c r="D17" s="363">
        <v>0</v>
      </c>
      <c r="E17" s="363">
        <v>0</v>
      </c>
      <c r="F17" s="363">
        <v>0.14410000000000001</v>
      </c>
      <c r="G17" s="363">
        <v>0</v>
      </c>
      <c r="H17" s="363">
        <v>12.04722765</v>
      </c>
      <c r="I17" s="363">
        <v>14.821817939999999</v>
      </c>
      <c r="J17" s="362">
        <v>0.40362414000000002</v>
      </c>
      <c r="K17" s="138"/>
    </row>
    <row r="18" spans="1:11" x14ac:dyDescent="0.25">
      <c r="A18" s="132" t="s">
        <v>80</v>
      </c>
      <c r="B18" s="363">
        <v>0.57546487999999996</v>
      </c>
      <c r="C18" s="363">
        <v>55.991423130000001</v>
      </c>
      <c r="D18" s="363">
        <v>0</v>
      </c>
      <c r="E18" s="363">
        <v>3.02009434</v>
      </c>
      <c r="F18" s="363">
        <v>7.99898636</v>
      </c>
      <c r="G18" s="363">
        <v>0</v>
      </c>
      <c r="H18" s="363">
        <v>11.02299637</v>
      </c>
      <c r="I18" s="363">
        <v>235.61827271000001</v>
      </c>
      <c r="J18" s="362">
        <v>56.823483689999996</v>
      </c>
      <c r="K18" s="138"/>
    </row>
    <row r="19" spans="1:11" x14ac:dyDescent="0.25">
      <c r="A19" s="132" t="s">
        <v>242</v>
      </c>
      <c r="B19" s="363">
        <v>0.39733044000000001</v>
      </c>
      <c r="C19" s="363">
        <v>0.12779422000000001</v>
      </c>
      <c r="D19" s="363">
        <v>0</v>
      </c>
      <c r="E19" s="363">
        <v>0.95941284999999998</v>
      </c>
      <c r="F19" s="363">
        <v>5.0612817699999999</v>
      </c>
      <c r="G19" s="363">
        <v>0</v>
      </c>
      <c r="H19" s="363">
        <v>10.91465968</v>
      </c>
      <c r="I19" s="363">
        <v>0.76607880000000006</v>
      </c>
      <c r="J19" s="362">
        <v>3.13892215</v>
      </c>
      <c r="K19" s="138"/>
    </row>
    <row r="20" spans="1:11" x14ac:dyDescent="0.25">
      <c r="A20" s="132" t="s">
        <v>122</v>
      </c>
      <c r="B20" s="363">
        <v>2.4366450000000001E-2</v>
      </c>
      <c r="C20" s="363">
        <v>0.42146471000000002</v>
      </c>
      <c r="D20" s="363">
        <v>0</v>
      </c>
      <c r="E20" s="363">
        <v>7.3233777</v>
      </c>
      <c r="F20" s="363">
        <v>0</v>
      </c>
      <c r="G20" s="363">
        <v>0</v>
      </c>
      <c r="H20" s="363">
        <v>7.4386765499999994</v>
      </c>
      <c r="I20" s="363">
        <v>3.8430000000000001E-3</v>
      </c>
      <c r="J20" s="362">
        <v>0.47583602000000003</v>
      </c>
      <c r="K20" s="138"/>
    </row>
    <row r="21" spans="1:11" x14ac:dyDescent="0.25">
      <c r="A21" s="132" t="s">
        <v>2</v>
      </c>
      <c r="B21" s="363">
        <v>0</v>
      </c>
      <c r="C21" s="363">
        <v>31.325054219999998</v>
      </c>
      <c r="D21" s="363">
        <v>0</v>
      </c>
      <c r="E21" s="363">
        <v>3.9721073199999997</v>
      </c>
      <c r="F21" s="363">
        <v>3.26543318</v>
      </c>
      <c r="G21" s="363">
        <v>0</v>
      </c>
      <c r="H21" s="363">
        <v>7.2375404999999997</v>
      </c>
      <c r="I21" s="363">
        <v>7.0313233499999992</v>
      </c>
      <c r="J21" s="362">
        <v>31.325054219999998</v>
      </c>
      <c r="K21" s="138"/>
    </row>
    <row r="22" spans="1:11" x14ac:dyDescent="0.25">
      <c r="A22" s="132" t="s">
        <v>253</v>
      </c>
      <c r="B22" s="363">
        <v>7.1319759999999996E-2</v>
      </c>
      <c r="C22" s="363">
        <v>0</v>
      </c>
      <c r="D22" s="363">
        <v>0</v>
      </c>
      <c r="E22" s="363">
        <v>5.5537019999999999E-2</v>
      </c>
      <c r="F22" s="363">
        <v>5.2751839400000007</v>
      </c>
      <c r="G22" s="363">
        <v>0</v>
      </c>
      <c r="H22" s="363">
        <v>6.7762825099999997</v>
      </c>
      <c r="I22" s="363">
        <v>5.8430000000000003E-2</v>
      </c>
      <c r="J22" s="362">
        <v>0.01</v>
      </c>
      <c r="K22" s="138"/>
    </row>
    <row r="23" spans="1:11" x14ac:dyDescent="0.25">
      <c r="A23" s="132" t="s">
        <v>75</v>
      </c>
      <c r="B23" s="363">
        <v>0.53058021</v>
      </c>
      <c r="C23" s="363">
        <v>0</v>
      </c>
      <c r="D23" s="363">
        <v>0</v>
      </c>
      <c r="E23" s="363">
        <v>0</v>
      </c>
      <c r="F23" s="363">
        <v>6.4705483200000007</v>
      </c>
      <c r="G23" s="363">
        <v>0</v>
      </c>
      <c r="H23" s="363">
        <v>6.4705483200000007</v>
      </c>
      <c r="I23" s="363">
        <v>1.014</v>
      </c>
      <c r="J23" s="362">
        <v>0.71432128000000006</v>
      </c>
      <c r="K23" s="138"/>
    </row>
    <row r="24" spans="1:11" x14ac:dyDescent="0.25">
      <c r="A24" s="132" t="s">
        <v>189</v>
      </c>
      <c r="B24" s="363">
        <v>2.3705909199999997</v>
      </c>
      <c r="C24" s="363">
        <v>3.0552256500000001</v>
      </c>
      <c r="D24" s="363">
        <v>3.4662199999999997E-2</v>
      </c>
      <c r="E24" s="363">
        <v>3.39442719</v>
      </c>
      <c r="F24" s="363">
        <v>1.54529677</v>
      </c>
      <c r="G24" s="363">
        <v>0</v>
      </c>
      <c r="H24" s="363">
        <v>6.2554900300000007</v>
      </c>
      <c r="I24" s="363">
        <v>1.6381669999999999</v>
      </c>
      <c r="J24" s="362">
        <v>4.0419083000000002</v>
      </c>
      <c r="K24" s="138"/>
    </row>
    <row r="25" spans="1:11" x14ac:dyDescent="0.25">
      <c r="A25" s="132" t="s">
        <v>21</v>
      </c>
      <c r="B25" s="363">
        <v>0.66352</v>
      </c>
      <c r="C25" s="363">
        <v>4.46401E-3</v>
      </c>
      <c r="D25" s="363">
        <v>0</v>
      </c>
      <c r="E25" s="363">
        <v>0</v>
      </c>
      <c r="F25" s="363">
        <v>0</v>
      </c>
      <c r="G25" s="363">
        <v>0</v>
      </c>
      <c r="H25" s="363">
        <v>4.3554570000000004</v>
      </c>
      <c r="I25" s="363">
        <v>9.4568750500000007</v>
      </c>
      <c r="J25" s="362">
        <v>1.0558558999999998</v>
      </c>
      <c r="K25" s="138"/>
    </row>
    <row r="26" spans="1:11" x14ac:dyDescent="0.25">
      <c r="A26" s="132" t="s">
        <v>258</v>
      </c>
      <c r="B26" s="363">
        <v>0.87122025999999997</v>
      </c>
      <c r="C26" s="363">
        <v>1.1124460900000002</v>
      </c>
      <c r="D26" s="363">
        <v>1E-3</v>
      </c>
      <c r="E26" s="363">
        <v>0.22105645999999998</v>
      </c>
      <c r="F26" s="363">
        <v>4.9346019100000005</v>
      </c>
      <c r="G26" s="363">
        <v>0</v>
      </c>
      <c r="H26" s="363">
        <v>4.3253861300000001</v>
      </c>
      <c r="I26" s="363">
        <v>0.68033600000000005</v>
      </c>
      <c r="J26" s="362">
        <v>1.1124460900000002</v>
      </c>
      <c r="K26" s="138"/>
    </row>
    <row r="27" spans="1:11" x14ac:dyDescent="0.25">
      <c r="A27" s="132" t="s">
        <v>172</v>
      </c>
      <c r="B27" s="363">
        <v>1.3367780000000001E-2</v>
      </c>
      <c r="C27" s="363">
        <v>54.541709099999999</v>
      </c>
      <c r="D27" s="363">
        <v>0</v>
      </c>
      <c r="E27" s="363">
        <v>3.6195002599999997</v>
      </c>
      <c r="F27" s="363">
        <v>0.16371315</v>
      </c>
      <c r="G27" s="363">
        <v>0</v>
      </c>
      <c r="H27" s="363">
        <v>4.10086073</v>
      </c>
      <c r="I27" s="363">
        <v>0.75740238000000004</v>
      </c>
      <c r="J27" s="362">
        <v>57.021913170000005</v>
      </c>
      <c r="K27" s="138"/>
    </row>
    <row r="28" spans="1:11" x14ac:dyDescent="0.25">
      <c r="A28" s="132" t="s">
        <v>60</v>
      </c>
      <c r="B28" s="363">
        <v>0</v>
      </c>
      <c r="C28" s="363">
        <v>0</v>
      </c>
      <c r="D28" s="363">
        <v>0</v>
      </c>
      <c r="E28" s="363">
        <v>0</v>
      </c>
      <c r="F28" s="363">
        <v>3.6722577999999997</v>
      </c>
      <c r="G28" s="363">
        <v>0</v>
      </c>
      <c r="H28" s="363">
        <v>3.6722577999999997</v>
      </c>
      <c r="I28" s="363">
        <v>0.29408800000000002</v>
      </c>
      <c r="J28" s="362">
        <v>0</v>
      </c>
      <c r="K28" s="138"/>
    </row>
    <row r="29" spans="1:11" x14ac:dyDescent="0.25">
      <c r="A29" s="132" t="s">
        <v>10</v>
      </c>
      <c r="B29" s="363">
        <v>0</v>
      </c>
      <c r="C29" s="363">
        <v>3.3903880499999999</v>
      </c>
      <c r="D29" s="363">
        <v>0</v>
      </c>
      <c r="E29" s="363">
        <v>0</v>
      </c>
      <c r="F29" s="363">
        <v>3.5965151</v>
      </c>
      <c r="G29" s="363">
        <v>0</v>
      </c>
      <c r="H29" s="363">
        <v>3.5965151</v>
      </c>
      <c r="I29" s="363">
        <v>3.7466706299999997</v>
      </c>
      <c r="J29" s="362">
        <v>3.3903880499999999</v>
      </c>
      <c r="K29" s="138"/>
    </row>
    <row r="30" spans="1:11" x14ac:dyDescent="0.25">
      <c r="A30" s="132" t="s">
        <v>169</v>
      </c>
      <c r="B30" s="363">
        <v>0.25838663000000001</v>
      </c>
      <c r="C30" s="363">
        <v>0</v>
      </c>
      <c r="D30" s="363">
        <v>0</v>
      </c>
      <c r="E30" s="363">
        <v>3.5313042700000001</v>
      </c>
      <c r="F30" s="363">
        <v>0</v>
      </c>
      <c r="G30" s="363">
        <v>0</v>
      </c>
      <c r="H30" s="363">
        <v>3.5313042700000001</v>
      </c>
      <c r="I30" s="363">
        <v>0.24570168000000001</v>
      </c>
      <c r="J30" s="362">
        <v>4.87733E-3</v>
      </c>
      <c r="K30" s="138"/>
    </row>
    <row r="31" spans="1:11" x14ac:dyDescent="0.25">
      <c r="A31" s="132" t="s">
        <v>125</v>
      </c>
      <c r="B31" s="363">
        <v>0.27609682000000002</v>
      </c>
      <c r="C31" s="363">
        <v>3.6616010299999999</v>
      </c>
      <c r="D31" s="363">
        <v>0</v>
      </c>
      <c r="E31" s="363">
        <v>0</v>
      </c>
      <c r="F31" s="363">
        <v>2.3626344399999999</v>
      </c>
      <c r="G31" s="363">
        <v>0</v>
      </c>
      <c r="H31" s="363">
        <v>3.3941309999999998</v>
      </c>
      <c r="I31" s="363">
        <v>6.6899647</v>
      </c>
      <c r="J31" s="362">
        <v>3.6616010299999999</v>
      </c>
      <c r="K31" s="138"/>
    </row>
    <row r="32" spans="1:11" x14ac:dyDescent="0.25">
      <c r="A32" s="132" t="s">
        <v>106</v>
      </c>
      <c r="B32" s="363">
        <v>6.176471E-2</v>
      </c>
      <c r="C32" s="363">
        <v>0</v>
      </c>
      <c r="D32" s="363">
        <v>0</v>
      </c>
      <c r="E32" s="363">
        <v>2.5500000000000002E-4</v>
      </c>
      <c r="F32" s="363">
        <v>7.5500000000000003E-4</v>
      </c>
      <c r="G32" s="363">
        <v>0</v>
      </c>
      <c r="H32" s="363">
        <v>3.2355092000000001</v>
      </c>
      <c r="I32" s="363">
        <v>0.77302537999999998</v>
      </c>
      <c r="J32" s="362">
        <v>2.09968E-3</v>
      </c>
      <c r="K32" s="138"/>
    </row>
    <row r="33" spans="1:11" x14ac:dyDescent="0.25">
      <c r="A33" s="132" t="s">
        <v>74</v>
      </c>
      <c r="B33" s="363">
        <v>8.6115940000000002E-2</v>
      </c>
      <c r="C33" s="363">
        <v>0</v>
      </c>
      <c r="D33" s="363">
        <v>0</v>
      </c>
      <c r="E33" s="363">
        <v>9.0242099999999995E-3</v>
      </c>
      <c r="F33" s="363">
        <v>1.9408592900000001</v>
      </c>
      <c r="G33" s="363">
        <v>0</v>
      </c>
      <c r="H33" s="363">
        <v>2.3395752299999999</v>
      </c>
      <c r="I33" s="363">
        <v>0.16481042000000001</v>
      </c>
      <c r="J33" s="362">
        <v>0</v>
      </c>
      <c r="K33" s="138"/>
    </row>
    <row r="34" spans="1:11" x14ac:dyDescent="0.25">
      <c r="A34" s="132" t="s">
        <v>127</v>
      </c>
      <c r="B34" s="363">
        <v>0.34113785999999996</v>
      </c>
      <c r="C34" s="363">
        <v>0</v>
      </c>
      <c r="D34" s="363">
        <v>0</v>
      </c>
      <c r="E34" s="363">
        <v>7.0447179999999998E-2</v>
      </c>
      <c r="F34" s="363">
        <v>1.4669049299999999</v>
      </c>
      <c r="G34" s="363">
        <v>0</v>
      </c>
      <c r="H34" s="363">
        <v>1.8677807</v>
      </c>
      <c r="I34" s="363">
        <v>0</v>
      </c>
      <c r="J34" s="362">
        <v>0</v>
      </c>
      <c r="K34" s="138"/>
    </row>
    <row r="35" spans="1:11" x14ac:dyDescent="0.25">
      <c r="A35" s="132" t="s">
        <v>175</v>
      </c>
      <c r="B35" s="363">
        <v>0.34197083</v>
      </c>
      <c r="C35" s="363">
        <v>41.554953049999995</v>
      </c>
      <c r="D35" s="363">
        <v>0</v>
      </c>
      <c r="E35" s="363">
        <v>0.26818814000000002</v>
      </c>
      <c r="F35" s="363">
        <v>1.2770328100000001</v>
      </c>
      <c r="G35" s="363">
        <v>0</v>
      </c>
      <c r="H35" s="363">
        <v>1.58598244</v>
      </c>
      <c r="I35" s="363">
        <v>7.8533269800000003</v>
      </c>
      <c r="J35" s="362">
        <v>42.160860119999995</v>
      </c>
      <c r="K35" s="138"/>
    </row>
    <row r="36" spans="1:11" x14ac:dyDescent="0.25">
      <c r="A36" s="132" t="s">
        <v>201</v>
      </c>
      <c r="B36" s="363">
        <v>0.16854725000000001</v>
      </c>
      <c r="C36" s="363">
        <v>0.58715168999999989</v>
      </c>
      <c r="D36" s="363">
        <v>0</v>
      </c>
      <c r="E36" s="363">
        <v>0.95528604000000006</v>
      </c>
      <c r="F36" s="363">
        <v>0</v>
      </c>
      <c r="G36" s="363">
        <v>0</v>
      </c>
      <c r="H36" s="363">
        <v>1.52551546</v>
      </c>
      <c r="I36" s="363">
        <v>0.64364650000000001</v>
      </c>
      <c r="J36" s="362">
        <v>0.65055147999999996</v>
      </c>
      <c r="K36" s="138"/>
    </row>
    <row r="37" spans="1:11" x14ac:dyDescent="0.25">
      <c r="A37" s="132" t="s">
        <v>116</v>
      </c>
      <c r="B37" s="363">
        <v>8.1206159999999999E-2</v>
      </c>
      <c r="C37" s="363">
        <v>0</v>
      </c>
      <c r="D37" s="363">
        <v>0</v>
      </c>
      <c r="E37" s="363">
        <v>1.38821152</v>
      </c>
      <c r="F37" s="363">
        <v>0</v>
      </c>
      <c r="G37" s="363">
        <v>0</v>
      </c>
      <c r="H37" s="363">
        <v>1.38821152</v>
      </c>
      <c r="I37" s="363">
        <v>9.0656E-2</v>
      </c>
      <c r="J37" s="362">
        <v>2.9622019999999999E-2</v>
      </c>
      <c r="K37" s="138"/>
    </row>
    <row r="38" spans="1:11" x14ac:dyDescent="0.25">
      <c r="A38" s="132" t="s">
        <v>224</v>
      </c>
      <c r="B38" s="363">
        <v>0</v>
      </c>
      <c r="C38" s="363">
        <v>0</v>
      </c>
      <c r="D38" s="363">
        <v>0</v>
      </c>
      <c r="E38" s="363">
        <v>0</v>
      </c>
      <c r="F38" s="363">
        <v>0.16066482000000001</v>
      </c>
      <c r="G38" s="363">
        <v>0</v>
      </c>
      <c r="H38" s="363">
        <v>1.29870843</v>
      </c>
      <c r="I38" s="363">
        <v>0.60558500000000004</v>
      </c>
      <c r="J38" s="362">
        <v>5.4176000000000002E-2</v>
      </c>
      <c r="K38" s="138"/>
    </row>
    <row r="39" spans="1:11" x14ac:dyDescent="0.25">
      <c r="A39" s="132" t="s">
        <v>195</v>
      </c>
      <c r="B39" s="363">
        <v>0.40806189000000004</v>
      </c>
      <c r="C39" s="363">
        <v>3.51872702</v>
      </c>
      <c r="D39" s="363">
        <v>6.9041889999999995E-2</v>
      </c>
      <c r="E39" s="363">
        <v>0.82485149000000002</v>
      </c>
      <c r="F39" s="363">
        <v>0</v>
      </c>
      <c r="G39" s="363">
        <v>0</v>
      </c>
      <c r="H39" s="363">
        <v>1.16872606</v>
      </c>
      <c r="I39" s="363">
        <v>0.32572309999999999</v>
      </c>
      <c r="J39" s="362">
        <v>6.8168538700000001</v>
      </c>
      <c r="K39" s="138"/>
    </row>
    <row r="40" spans="1:11" x14ac:dyDescent="0.25">
      <c r="A40" s="132" t="s">
        <v>222</v>
      </c>
      <c r="B40" s="363">
        <v>1.81402E-3</v>
      </c>
      <c r="C40" s="363">
        <v>0</v>
      </c>
      <c r="D40" s="363">
        <v>0</v>
      </c>
      <c r="E40" s="363">
        <v>0</v>
      </c>
      <c r="F40" s="363">
        <v>0</v>
      </c>
      <c r="G40" s="363">
        <v>0</v>
      </c>
      <c r="H40" s="363">
        <v>1.13684655</v>
      </c>
      <c r="I40" s="363">
        <v>6.0000000000000001E-3</v>
      </c>
      <c r="J40" s="362">
        <v>8.3299999999999997E-4</v>
      </c>
      <c r="K40" s="138"/>
    </row>
    <row r="41" spans="1:11" x14ac:dyDescent="0.25">
      <c r="A41" s="132" t="s">
        <v>128</v>
      </c>
      <c r="B41" s="363">
        <v>0</v>
      </c>
      <c r="C41" s="363">
        <v>0</v>
      </c>
      <c r="D41" s="363">
        <v>0</v>
      </c>
      <c r="E41" s="363">
        <v>0</v>
      </c>
      <c r="F41" s="363">
        <v>0</v>
      </c>
      <c r="G41" s="363">
        <v>0</v>
      </c>
      <c r="H41" s="363">
        <v>1.0559448500000002</v>
      </c>
      <c r="I41" s="363">
        <v>5.3982449999999994E-2</v>
      </c>
      <c r="J41" s="362">
        <v>1.2885850000000001E-2</v>
      </c>
      <c r="K41" s="138"/>
    </row>
    <row r="42" spans="1:11" x14ac:dyDescent="0.25">
      <c r="A42" s="132" t="s">
        <v>178</v>
      </c>
      <c r="B42" s="363">
        <v>0.53472922999999994</v>
      </c>
      <c r="C42" s="363">
        <v>0</v>
      </c>
      <c r="D42" s="363">
        <v>0</v>
      </c>
      <c r="E42" s="363">
        <v>0</v>
      </c>
      <c r="F42" s="363">
        <v>2.0981959999999997E-2</v>
      </c>
      <c r="G42" s="363">
        <v>0</v>
      </c>
      <c r="H42" s="363">
        <v>0.91133180000000003</v>
      </c>
      <c r="I42" s="363">
        <v>4.6775539400000001</v>
      </c>
      <c r="J42" s="362">
        <v>2.7887486500000001</v>
      </c>
      <c r="K42" s="138"/>
    </row>
    <row r="43" spans="1:11" x14ac:dyDescent="0.25">
      <c r="A43" s="132" t="s">
        <v>209</v>
      </c>
      <c r="B43" s="363">
        <v>0</v>
      </c>
      <c r="C43" s="363">
        <v>0</v>
      </c>
      <c r="D43" s="363">
        <v>0</v>
      </c>
      <c r="E43" s="363">
        <v>0</v>
      </c>
      <c r="F43" s="363">
        <v>0.80754808999999994</v>
      </c>
      <c r="G43" s="363">
        <v>0</v>
      </c>
      <c r="H43" s="363">
        <v>0.81724222999999996</v>
      </c>
      <c r="I43" s="363">
        <v>0.41171799999999997</v>
      </c>
      <c r="J43" s="362">
        <v>9.6494369999999996E-2</v>
      </c>
      <c r="K43" s="138"/>
    </row>
    <row r="44" spans="1:11" x14ac:dyDescent="0.25">
      <c r="A44" s="132" t="s">
        <v>180</v>
      </c>
      <c r="B44" s="363">
        <v>2.8232520000000001</v>
      </c>
      <c r="C44" s="363">
        <v>0</v>
      </c>
      <c r="D44" s="363">
        <v>0</v>
      </c>
      <c r="E44" s="363">
        <v>0.79498631999999991</v>
      </c>
      <c r="F44" s="363">
        <v>0</v>
      </c>
      <c r="G44" s="363">
        <v>0</v>
      </c>
      <c r="H44" s="363">
        <v>0.79498631999999991</v>
      </c>
      <c r="I44" s="363">
        <v>5.4718999999999997E-2</v>
      </c>
      <c r="J44" s="362">
        <v>0.10496432000000001</v>
      </c>
      <c r="K44" s="138"/>
    </row>
    <row r="45" spans="1:11" x14ac:dyDescent="0.25">
      <c r="A45" s="132" t="s">
        <v>99</v>
      </c>
      <c r="B45" s="363">
        <v>0</v>
      </c>
      <c r="C45" s="363">
        <v>0</v>
      </c>
      <c r="D45" s="363">
        <v>0</v>
      </c>
      <c r="E45" s="363">
        <v>0.76422814999999999</v>
      </c>
      <c r="F45" s="363">
        <v>0</v>
      </c>
      <c r="G45" s="363">
        <v>0</v>
      </c>
      <c r="H45" s="363">
        <v>0.76422814999999999</v>
      </c>
      <c r="I45" s="363">
        <v>6.7520780000000002E-2</v>
      </c>
      <c r="J45" s="362">
        <v>3.6928599999999999E-2</v>
      </c>
      <c r="K45" s="138"/>
    </row>
    <row r="46" spans="1:11" x14ac:dyDescent="0.25">
      <c r="A46" s="132" t="s">
        <v>40</v>
      </c>
      <c r="B46" s="363">
        <v>4.2954199999999998E-2</v>
      </c>
      <c r="C46" s="363">
        <v>0</v>
      </c>
      <c r="D46" s="363">
        <v>0</v>
      </c>
      <c r="E46" s="363">
        <v>7.1179700000000004E-3</v>
      </c>
      <c r="F46" s="363">
        <v>0.28970938000000002</v>
      </c>
      <c r="G46" s="363">
        <v>0</v>
      </c>
      <c r="H46" s="363">
        <v>0.52693245999999994</v>
      </c>
      <c r="I46" s="363">
        <v>5.5227799999999997E-3</v>
      </c>
      <c r="J46" s="362">
        <v>0</v>
      </c>
      <c r="K46" s="138"/>
    </row>
    <row r="47" spans="1:11" x14ac:dyDescent="0.25">
      <c r="A47" s="132" t="s">
        <v>249</v>
      </c>
      <c r="B47" s="363">
        <v>6.7200000000000007E-5</v>
      </c>
      <c r="C47" s="363">
        <v>3.6229499999999998E-3</v>
      </c>
      <c r="D47" s="363">
        <v>3.5726E-3</v>
      </c>
      <c r="E47" s="363">
        <v>1.5558889999999999E-2</v>
      </c>
      <c r="F47" s="363">
        <v>1.12619E-3</v>
      </c>
      <c r="G47" s="363">
        <v>0</v>
      </c>
      <c r="H47" s="363">
        <v>0.48124497999999999</v>
      </c>
      <c r="I47" s="363">
        <v>0.13104672000000001</v>
      </c>
      <c r="J47" s="362">
        <v>8.4049999999999997E-5</v>
      </c>
      <c r="K47" s="138"/>
    </row>
    <row r="48" spans="1:11" x14ac:dyDescent="0.25">
      <c r="A48" s="132" t="s">
        <v>200</v>
      </c>
      <c r="B48" s="363">
        <v>0.35121035</v>
      </c>
      <c r="C48" s="363">
        <v>1.189285E-2</v>
      </c>
      <c r="D48" s="363">
        <v>0</v>
      </c>
      <c r="E48" s="363">
        <v>0.1873426</v>
      </c>
      <c r="F48" s="363">
        <v>6.1546370000000003E-2</v>
      </c>
      <c r="G48" s="363">
        <v>0</v>
      </c>
      <c r="H48" s="363">
        <v>0.47726765000000004</v>
      </c>
      <c r="I48" s="363">
        <v>0.43582274999999998</v>
      </c>
      <c r="J48" s="362">
        <v>0.11411344</v>
      </c>
      <c r="K48" s="138"/>
    </row>
    <row r="49" spans="1:11" x14ac:dyDescent="0.25">
      <c r="A49" s="132" t="s">
        <v>256</v>
      </c>
      <c r="B49" s="363">
        <v>0</v>
      </c>
      <c r="C49" s="363">
        <v>4.9998100000000004E-3</v>
      </c>
      <c r="D49" s="363">
        <v>0</v>
      </c>
      <c r="E49" s="363">
        <v>2.7302949999999999E-2</v>
      </c>
      <c r="F49" s="363">
        <v>0.24358554000000002</v>
      </c>
      <c r="G49" s="363">
        <v>0</v>
      </c>
      <c r="H49" s="363">
        <v>0.46289115000000003</v>
      </c>
      <c r="I49" s="363">
        <v>0.48159057999999999</v>
      </c>
      <c r="J49" s="362">
        <v>0.13729005999999999</v>
      </c>
      <c r="K49" s="138"/>
    </row>
    <row r="50" spans="1:11" x14ac:dyDescent="0.25">
      <c r="A50" s="132" t="s">
        <v>171</v>
      </c>
      <c r="B50" s="363">
        <v>3.7912730000000006E-2</v>
      </c>
      <c r="C50" s="363">
        <v>0.82016827000000003</v>
      </c>
      <c r="D50" s="363">
        <v>0</v>
      </c>
      <c r="E50" s="363">
        <v>0.34647996999999997</v>
      </c>
      <c r="F50" s="363">
        <v>4.9967549999999999E-2</v>
      </c>
      <c r="G50" s="363">
        <v>0</v>
      </c>
      <c r="H50" s="363">
        <v>0.40089578999999997</v>
      </c>
      <c r="I50" s="363">
        <v>1.0422685999999999</v>
      </c>
      <c r="J50" s="362">
        <v>0.91504863000000003</v>
      </c>
      <c r="K50" s="138"/>
    </row>
    <row r="51" spans="1:11" x14ac:dyDescent="0.25">
      <c r="A51" s="132" t="s">
        <v>170</v>
      </c>
      <c r="B51" s="363">
        <v>0</v>
      </c>
      <c r="C51" s="363">
        <v>0</v>
      </c>
      <c r="D51" s="363">
        <v>0</v>
      </c>
      <c r="E51" s="363">
        <v>0.33616278000000005</v>
      </c>
      <c r="F51" s="363">
        <v>0</v>
      </c>
      <c r="G51" s="363">
        <v>0</v>
      </c>
      <c r="H51" s="363">
        <v>0.34105084000000002</v>
      </c>
      <c r="I51" s="363">
        <v>1.2791E-2</v>
      </c>
      <c r="J51" s="362">
        <v>7.9189780000000001E-2</v>
      </c>
      <c r="K51" s="138"/>
    </row>
    <row r="52" spans="1:11" x14ac:dyDescent="0.25">
      <c r="A52" s="132" t="s">
        <v>216</v>
      </c>
      <c r="B52" s="363">
        <v>0</v>
      </c>
      <c r="C52" s="363">
        <v>6.4619999999999999E-3</v>
      </c>
      <c r="D52" s="363">
        <v>0</v>
      </c>
      <c r="E52" s="363">
        <v>0.14132147</v>
      </c>
      <c r="F52" s="363">
        <v>0</v>
      </c>
      <c r="G52" s="363">
        <v>0</v>
      </c>
      <c r="H52" s="363">
        <v>0.25098194000000001</v>
      </c>
      <c r="I52" s="363">
        <v>1.34320515</v>
      </c>
      <c r="J52" s="362">
        <v>0.31394856999999998</v>
      </c>
      <c r="K52" s="138"/>
    </row>
    <row r="53" spans="1:11" x14ac:dyDescent="0.25">
      <c r="A53" s="132" t="s">
        <v>103</v>
      </c>
      <c r="B53" s="363">
        <v>0</v>
      </c>
      <c r="C53" s="363">
        <v>0</v>
      </c>
      <c r="D53" s="363">
        <v>0</v>
      </c>
      <c r="E53" s="363">
        <v>0</v>
      </c>
      <c r="F53" s="363">
        <v>0.24160417000000001</v>
      </c>
      <c r="G53" s="363">
        <v>0</v>
      </c>
      <c r="H53" s="363">
        <v>0.24453701</v>
      </c>
      <c r="I53" s="363">
        <v>0.18401692</v>
      </c>
      <c r="J53" s="362">
        <v>0.57137086999999998</v>
      </c>
      <c r="K53" s="138"/>
    </row>
    <row r="54" spans="1:11" x14ac:dyDescent="0.25">
      <c r="A54" s="132" t="s">
        <v>202</v>
      </c>
      <c r="B54" s="363">
        <v>0</v>
      </c>
      <c r="C54" s="363">
        <v>0.92399734</v>
      </c>
      <c r="D54" s="363">
        <v>0</v>
      </c>
      <c r="E54" s="363">
        <v>0</v>
      </c>
      <c r="F54" s="363">
        <v>0.23629135000000001</v>
      </c>
      <c r="G54" s="363">
        <v>0</v>
      </c>
      <c r="H54" s="363">
        <v>0.23629135000000001</v>
      </c>
      <c r="I54" s="363">
        <v>2.1739999999999999E-2</v>
      </c>
      <c r="J54" s="362">
        <v>0.93327333999999995</v>
      </c>
      <c r="K54" s="138"/>
    </row>
    <row r="55" spans="1:11" x14ac:dyDescent="0.25">
      <c r="A55" s="132" t="s">
        <v>3</v>
      </c>
      <c r="B55" s="363">
        <v>0</v>
      </c>
      <c r="C55" s="363">
        <v>0</v>
      </c>
      <c r="D55" s="363">
        <v>0</v>
      </c>
      <c r="E55" s="363">
        <v>0</v>
      </c>
      <c r="F55" s="363">
        <v>0.22620799999999999</v>
      </c>
      <c r="G55" s="363">
        <v>0</v>
      </c>
      <c r="H55" s="363">
        <v>0.22620799999999999</v>
      </c>
      <c r="I55" s="363">
        <v>8.2213999999999995E-2</v>
      </c>
      <c r="J55" s="362">
        <v>5.0542499999999997E-3</v>
      </c>
      <c r="K55" s="138"/>
    </row>
    <row r="56" spans="1:11" x14ac:dyDescent="0.25">
      <c r="A56" s="132" t="s">
        <v>108</v>
      </c>
      <c r="B56" s="363">
        <v>0</v>
      </c>
      <c r="C56" s="363">
        <v>24.682789070000002</v>
      </c>
      <c r="D56" s="363">
        <v>0</v>
      </c>
      <c r="E56" s="363">
        <v>0.22550233</v>
      </c>
      <c r="F56" s="363">
        <v>3.2699999999999998E-4</v>
      </c>
      <c r="G56" s="363">
        <v>0</v>
      </c>
      <c r="H56" s="363">
        <v>0.22582932999999999</v>
      </c>
      <c r="I56" s="363">
        <v>0.79917634999999998</v>
      </c>
      <c r="J56" s="362">
        <v>24.81281895</v>
      </c>
      <c r="K56" s="138"/>
    </row>
    <row r="57" spans="1:11" x14ac:dyDescent="0.25">
      <c r="A57" s="132" t="s">
        <v>228</v>
      </c>
      <c r="B57" s="363">
        <v>0</v>
      </c>
      <c r="C57" s="363">
        <v>0</v>
      </c>
      <c r="D57" s="363">
        <v>0</v>
      </c>
      <c r="E57" s="363">
        <v>0.21274298999999999</v>
      </c>
      <c r="F57" s="363">
        <v>0</v>
      </c>
      <c r="G57" s="363">
        <v>0</v>
      </c>
      <c r="H57" s="363">
        <v>0.21274298999999999</v>
      </c>
      <c r="I57" s="363">
        <v>1.4166374799999999</v>
      </c>
      <c r="J57" s="362">
        <v>0.65342315000000006</v>
      </c>
      <c r="K57" s="138"/>
    </row>
    <row r="58" spans="1:11" x14ac:dyDescent="0.25">
      <c r="A58" s="132" t="s">
        <v>211</v>
      </c>
      <c r="B58" s="363">
        <v>1.7990300000000001E-3</v>
      </c>
      <c r="C58" s="363">
        <v>0</v>
      </c>
      <c r="D58" s="363">
        <v>0</v>
      </c>
      <c r="E58" s="363">
        <v>0.20610891000000001</v>
      </c>
      <c r="F58" s="363">
        <v>0</v>
      </c>
      <c r="G58" s="363">
        <v>0</v>
      </c>
      <c r="H58" s="363">
        <v>0.20610891000000001</v>
      </c>
      <c r="I58" s="363">
        <v>0.66058174999999997</v>
      </c>
      <c r="J58" s="362">
        <v>3.4530160000000004E-2</v>
      </c>
      <c r="K58" s="138"/>
    </row>
    <row r="59" spans="1:11" x14ac:dyDescent="0.25">
      <c r="A59" s="132" t="s">
        <v>212</v>
      </c>
      <c r="B59" s="363">
        <v>0</v>
      </c>
      <c r="C59" s="363">
        <v>8.3036970000000002E-2</v>
      </c>
      <c r="D59" s="363">
        <v>0</v>
      </c>
      <c r="E59" s="363">
        <v>4.3951650000000002E-2</v>
      </c>
      <c r="F59" s="363">
        <v>0</v>
      </c>
      <c r="G59" s="363">
        <v>0</v>
      </c>
      <c r="H59" s="363">
        <v>0.20015531</v>
      </c>
      <c r="I59" s="363">
        <v>8.9400999999999994E-2</v>
      </c>
      <c r="J59" s="362">
        <v>0.12081354</v>
      </c>
      <c r="K59" s="138"/>
    </row>
    <row r="60" spans="1:11" x14ac:dyDescent="0.25">
      <c r="A60" s="132" t="s">
        <v>194</v>
      </c>
      <c r="B60" s="363">
        <v>8.0597977000000007</v>
      </c>
      <c r="C60" s="363">
        <v>0</v>
      </c>
      <c r="D60" s="363">
        <v>0</v>
      </c>
      <c r="E60" s="363">
        <v>0</v>
      </c>
      <c r="F60" s="363">
        <v>0.18983064000000002</v>
      </c>
      <c r="G60" s="363">
        <v>0</v>
      </c>
      <c r="H60" s="363">
        <v>0.18983064000000002</v>
      </c>
      <c r="I60" s="363">
        <v>1.833255E-2</v>
      </c>
      <c r="J60" s="362">
        <v>0.42879074</v>
      </c>
      <c r="K60" s="138"/>
    </row>
    <row r="61" spans="1:11" x14ac:dyDescent="0.25">
      <c r="A61" s="132" t="s">
        <v>157</v>
      </c>
      <c r="B61" s="363">
        <v>0</v>
      </c>
      <c r="C61" s="363">
        <v>55.859241679999997</v>
      </c>
      <c r="D61" s="363">
        <v>0</v>
      </c>
      <c r="E61" s="363">
        <v>0.18723367000000002</v>
      </c>
      <c r="F61" s="363">
        <v>0</v>
      </c>
      <c r="G61" s="363">
        <v>0</v>
      </c>
      <c r="H61" s="363">
        <v>0.18762471999999999</v>
      </c>
      <c r="I61" s="363">
        <v>6.5929999999999999E-3</v>
      </c>
      <c r="J61" s="362">
        <v>55.86258282</v>
      </c>
      <c r="K61" s="138"/>
    </row>
    <row r="62" spans="1:11" x14ac:dyDescent="0.25">
      <c r="A62" s="132" t="s">
        <v>130</v>
      </c>
      <c r="B62" s="363">
        <v>0.40664486999999999</v>
      </c>
      <c r="C62" s="363">
        <v>2.0675400000000001E-3</v>
      </c>
      <c r="D62" s="363">
        <v>0</v>
      </c>
      <c r="E62" s="363">
        <v>0.14391410000000002</v>
      </c>
      <c r="F62" s="363">
        <v>2.6048499999999999E-2</v>
      </c>
      <c r="G62" s="363">
        <v>0</v>
      </c>
      <c r="H62" s="363">
        <v>0.17476106</v>
      </c>
      <c r="I62" s="363">
        <v>0.90936159999999999</v>
      </c>
      <c r="J62" s="362">
        <v>0.76124705000000004</v>
      </c>
      <c r="K62" s="138"/>
    </row>
    <row r="63" spans="1:11" x14ac:dyDescent="0.25">
      <c r="A63" s="132" t="s">
        <v>250</v>
      </c>
      <c r="B63" s="363">
        <v>6.7403999999999999E-4</v>
      </c>
      <c r="C63" s="363">
        <v>1.03248231</v>
      </c>
      <c r="D63" s="363">
        <v>2.5000000000000001E-4</v>
      </c>
      <c r="E63" s="363">
        <v>3.2295529999999996E-2</v>
      </c>
      <c r="F63" s="363">
        <v>2.85067E-3</v>
      </c>
      <c r="G63" s="363">
        <v>0</v>
      </c>
      <c r="H63" s="363">
        <v>0.15920503</v>
      </c>
      <c r="I63" s="363">
        <v>14.977636789999998</v>
      </c>
      <c r="J63" s="362">
        <v>1.32728044</v>
      </c>
      <c r="K63" s="138"/>
    </row>
    <row r="64" spans="1:11" x14ac:dyDescent="0.25">
      <c r="A64" s="132" t="s">
        <v>37</v>
      </c>
      <c r="B64" s="363">
        <v>3.65556E-3</v>
      </c>
      <c r="C64" s="363">
        <v>5.6116923600000002</v>
      </c>
      <c r="D64" s="363">
        <v>1.997144</v>
      </c>
      <c r="E64" s="363">
        <v>0</v>
      </c>
      <c r="F64" s="363">
        <v>0.14469000000000001</v>
      </c>
      <c r="G64" s="363">
        <v>0</v>
      </c>
      <c r="H64" s="363">
        <v>0.14469000000000001</v>
      </c>
      <c r="I64" s="363">
        <v>68.185849439999998</v>
      </c>
      <c r="J64" s="362">
        <v>9.0272035199999987</v>
      </c>
      <c r="K64" s="138"/>
    </row>
    <row r="65" spans="1:11" x14ac:dyDescent="0.25">
      <c r="A65" s="132" t="s">
        <v>243</v>
      </c>
      <c r="B65" s="363">
        <v>0</v>
      </c>
      <c r="C65" s="363">
        <v>0</v>
      </c>
      <c r="D65" s="363">
        <v>0</v>
      </c>
      <c r="E65" s="363">
        <v>0</v>
      </c>
      <c r="F65" s="363">
        <v>0.14019757999999999</v>
      </c>
      <c r="G65" s="363">
        <v>0</v>
      </c>
      <c r="H65" s="363">
        <v>0.14019757999999999</v>
      </c>
      <c r="I65" s="363">
        <v>0</v>
      </c>
      <c r="J65" s="362">
        <v>0</v>
      </c>
      <c r="K65" s="138"/>
    </row>
    <row r="66" spans="1:11" x14ac:dyDescent="0.25">
      <c r="A66" s="132" t="s">
        <v>204</v>
      </c>
      <c r="B66" s="363">
        <v>0</v>
      </c>
      <c r="C66" s="363">
        <v>4.315861E-2</v>
      </c>
      <c r="D66" s="363">
        <v>1.133261E-2</v>
      </c>
      <c r="E66" s="363">
        <v>2.9892950000000001E-2</v>
      </c>
      <c r="F66" s="363">
        <v>1.7532900000000001E-2</v>
      </c>
      <c r="G66" s="363">
        <v>0</v>
      </c>
      <c r="H66" s="363">
        <v>0.12681803</v>
      </c>
      <c r="I66" s="363">
        <v>0.62758400000000003</v>
      </c>
      <c r="J66" s="362">
        <v>3.1826E-2</v>
      </c>
      <c r="K66" s="138"/>
    </row>
    <row r="67" spans="1:11" x14ac:dyDescent="0.25">
      <c r="A67" s="132" t="s">
        <v>168</v>
      </c>
      <c r="B67" s="363">
        <v>0</v>
      </c>
      <c r="C67" s="363">
        <v>0</v>
      </c>
      <c r="D67" s="363">
        <v>0</v>
      </c>
      <c r="E67" s="363">
        <v>0.12117383999999999</v>
      </c>
      <c r="F67" s="363">
        <v>0</v>
      </c>
      <c r="G67" s="363">
        <v>0</v>
      </c>
      <c r="H67" s="363">
        <v>0.12117383999999999</v>
      </c>
      <c r="I67" s="363">
        <v>2.0734841999999998</v>
      </c>
      <c r="J67" s="362">
        <v>0.18462135999999998</v>
      </c>
      <c r="K67" s="138"/>
    </row>
    <row r="68" spans="1:11" x14ac:dyDescent="0.25">
      <c r="A68" s="132" t="s">
        <v>252</v>
      </c>
      <c r="B68" s="363">
        <v>0</v>
      </c>
      <c r="C68" s="363">
        <v>0</v>
      </c>
      <c r="D68" s="363">
        <v>0</v>
      </c>
      <c r="E68" s="363">
        <v>9.993428E-2</v>
      </c>
      <c r="F68" s="363">
        <v>1.8530419999999999E-2</v>
      </c>
      <c r="G68" s="363">
        <v>0</v>
      </c>
      <c r="H68" s="363">
        <v>0.11943350999999999</v>
      </c>
      <c r="I68" s="363">
        <v>0</v>
      </c>
      <c r="J68" s="362">
        <v>8.6333799999999995E-3</v>
      </c>
      <c r="K68" s="138"/>
    </row>
    <row r="69" spans="1:11" x14ac:dyDescent="0.25">
      <c r="A69" s="132" t="s">
        <v>12</v>
      </c>
      <c r="B69" s="363">
        <v>0</v>
      </c>
      <c r="C69" s="363">
        <v>1.306031E-2</v>
      </c>
      <c r="D69" s="363">
        <v>0</v>
      </c>
      <c r="E69" s="363">
        <v>0</v>
      </c>
      <c r="F69" s="363">
        <v>0.112508</v>
      </c>
      <c r="G69" s="363">
        <v>0</v>
      </c>
      <c r="H69" s="363">
        <v>0.112508</v>
      </c>
      <c r="I69" s="363">
        <v>21.50249041</v>
      </c>
      <c r="J69" s="362">
        <v>1.306031E-2</v>
      </c>
      <c r="K69" s="138"/>
    </row>
    <row r="70" spans="1:11" x14ac:dyDescent="0.25">
      <c r="A70" s="132" t="s">
        <v>136</v>
      </c>
      <c r="B70" s="363">
        <v>0</v>
      </c>
      <c r="C70" s="363">
        <v>0</v>
      </c>
      <c r="D70" s="363">
        <v>0</v>
      </c>
      <c r="E70" s="363">
        <v>0.10495574000000001</v>
      </c>
      <c r="F70" s="363">
        <v>0</v>
      </c>
      <c r="G70" s="363">
        <v>0</v>
      </c>
      <c r="H70" s="363">
        <v>0.10495574000000001</v>
      </c>
      <c r="I70" s="363">
        <v>0</v>
      </c>
      <c r="J70" s="362">
        <v>7.2567409999999999E-2</v>
      </c>
      <c r="K70" s="138"/>
    </row>
    <row r="71" spans="1:11" x14ac:dyDescent="0.25">
      <c r="A71" s="132" t="s">
        <v>234</v>
      </c>
      <c r="B71" s="363">
        <v>0</v>
      </c>
      <c r="C71" s="363">
        <v>0</v>
      </c>
      <c r="D71" s="363">
        <v>0</v>
      </c>
      <c r="E71" s="363">
        <v>0</v>
      </c>
      <c r="F71" s="363">
        <v>0.1018312</v>
      </c>
      <c r="G71" s="363">
        <v>0</v>
      </c>
      <c r="H71" s="363">
        <v>0.1018312</v>
      </c>
      <c r="I71" s="363">
        <v>6.4999999999999997E-4</v>
      </c>
      <c r="J71" s="362">
        <v>0</v>
      </c>
      <c r="K71" s="138"/>
    </row>
    <row r="72" spans="1:11" x14ac:dyDescent="0.25">
      <c r="A72" s="132" t="s">
        <v>98</v>
      </c>
      <c r="B72" s="363">
        <v>0</v>
      </c>
      <c r="C72" s="363">
        <v>0</v>
      </c>
      <c r="D72" s="363">
        <v>0</v>
      </c>
      <c r="E72" s="363">
        <v>3.0058999999999999E-4</v>
      </c>
      <c r="F72" s="363">
        <v>9.7210179999999993E-2</v>
      </c>
      <c r="G72" s="363">
        <v>0</v>
      </c>
      <c r="H72" s="363">
        <v>9.7610769999999999E-2</v>
      </c>
      <c r="I72" s="363">
        <v>0</v>
      </c>
      <c r="J72" s="362">
        <v>0</v>
      </c>
      <c r="K72" s="138"/>
    </row>
    <row r="73" spans="1:11" x14ac:dyDescent="0.25">
      <c r="A73" s="132" t="s">
        <v>144</v>
      </c>
      <c r="B73" s="363">
        <v>0</v>
      </c>
      <c r="C73" s="363">
        <v>0</v>
      </c>
      <c r="D73" s="363">
        <v>0</v>
      </c>
      <c r="E73" s="363">
        <v>0</v>
      </c>
      <c r="F73" s="363">
        <v>5.45E-3</v>
      </c>
      <c r="G73" s="363">
        <v>0</v>
      </c>
      <c r="H73" s="363">
        <v>9.4237070000000006E-2</v>
      </c>
      <c r="I73" s="363">
        <v>1.89E-2</v>
      </c>
      <c r="J73" s="362">
        <v>2.1237299999999999E-3</v>
      </c>
      <c r="K73" s="138"/>
    </row>
    <row r="74" spans="1:11" x14ac:dyDescent="0.25">
      <c r="A74" s="132" t="s">
        <v>196</v>
      </c>
      <c r="B74" s="363">
        <v>1.44922E-3</v>
      </c>
      <c r="C74" s="363">
        <v>0</v>
      </c>
      <c r="D74" s="363">
        <v>0</v>
      </c>
      <c r="E74" s="363">
        <v>7.9884339999999998E-2</v>
      </c>
      <c r="F74" s="363">
        <v>0</v>
      </c>
      <c r="G74" s="363">
        <v>0</v>
      </c>
      <c r="H74" s="363">
        <v>8.119433999999999E-2</v>
      </c>
      <c r="I74" s="363">
        <v>0.26318055000000001</v>
      </c>
      <c r="J74" s="362">
        <v>0.33079269</v>
      </c>
      <c r="K74" s="138"/>
    </row>
    <row r="75" spans="1:11" x14ac:dyDescent="0.25">
      <c r="A75" s="132" t="s">
        <v>225</v>
      </c>
      <c r="B75" s="363">
        <v>0</v>
      </c>
      <c r="C75" s="363">
        <v>0</v>
      </c>
      <c r="D75" s="363">
        <v>0</v>
      </c>
      <c r="E75" s="363">
        <v>0</v>
      </c>
      <c r="F75" s="363">
        <v>2.5987526000000001</v>
      </c>
      <c r="G75" s="363">
        <v>0</v>
      </c>
      <c r="H75" s="363">
        <v>7.7854670000000001E-2</v>
      </c>
      <c r="I75" s="363">
        <v>0.25221250000000001</v>
      </c>
      <c r="J75" s="362">
        <v>0</v>
      </c>
      <c r="K75" s="138"/>
    </row>
    <row r="76" spans="1:11" x14ac:dyDescent="0.25">
      <c r="A76" s="132" t="s">
        <v>192</v>
      </c>
      <c r="B76" s="363">
        <v>0</v>
      </c>
      <c r="C76" s="363">
        <v>0</v>
      </c>
      <c r="D76" s="363">
        <v>0</v>
      </c>
      <c r="E76" s="363">
        <v>7.6388369999999997E-2</v>
      </c>
      <c r="F76" s="363">
        <v>0</v>
      </c>
      <c r="G76" s="363">
        <v>0</v>
      </c>
      <c r="H76" s="363">
        <v>7.6388369999999997E-2</v>
      </c>
      <c r="I76" s="363">
        <v>0</v>
      </c>
      <c r="J76" s="362">
        <v>7.5299999999999998E-4</v>
      </c>
      <c r="K76" s="138"/>
    </row>
    <row r="77" spans="1:11" x14ac:dyDescent="0.25">
      <c r="A77" s="132" t="s">
        <v>251</v>
      </c>
      <c r="B77" s="363">
        <v>9.4972850000000011E-2</v>
      </c>
      <c r="C77" s="363">
        <v>0</v>
      </c>
      <c r="D77" s="363">
        <v>0</v>
      </c>
      <c r="E77" s="363">
        <v>6.307886E-2</v>
      </c>
      <c r="F77" s="363">
        <v>3.1172700000000001E-3</v>
      </c>
      <c r="G77" s="363">
        <v>0</v>
      </c>
      <c r="H77" s="363">
        <v>6.7146129999999998E-2</v>
      </c>
      <c r="I77" s="363">
        <v>1.4312E-2</v>
      </c>
      <c r="J77" s="362">
        <v>0.19627934</v>
      </c>
      <c r="K77" s="138"/>
    </row>
    <row r="78" spans="1:11" x14ac:dyDescent="0.25">
      <c r="A78" s="132" t="s">
        <v>143</v>
      </c>
      <c r="B78" s="363">
        <v>0.23114018</v>
      </c>
      <c r="C78" s="363">
        <v>3.7568276800000002</v>
      </c>
      <c r="D78" s="363">
        <v>2.6200000000000003E-4</v>
      </c>
      <c r="E78" s="363">
        <v>9.4621700000000006E-3</v>
      </c>
      <c r="F78" s="363">
        <v>4.2303750000000001E-2</v>
      </c>
      <c r="G78" s="363">
        <v>0</v>
      </c>
      <c r="H78" s="363">
        <v>6.5588610000000006E-2</v>
      </c>
      <c r="I78" s="363">
        <v>0.40481546999999996</v>
      </c>
      <c r="J78" s="362">
        <v>3.85606158</v>
      </c>
      <c r="K78" s="138"/>
    </row>
    <row r="79" spans="1:11" x14ac:dyDescent="0.25">
      <c r="A79" s="132" t="s">
        <v>235</v>
      </c>
      <c r="B79" s="363">
        <v>8.303017E-2</v>
      </c>
      <c r="C79" s="363">
        <v>0.10674355000000001</v>
      </c>
      <c r="D79" s="363">
        <v>0</v>
      </c>
      <c r="E79" s="363">
        <v>3.82271E-3</v>
      </c>
      <c r="F79" s="363">
        <v>5.5308570000000001E-2</v>
      </c>
      <c r="G79" s="363">
        <v>0</v>
      </c>
      <c r="H79" s="363">
        <v>6.2126359999999999E-2</v>
      </c>
      <c r="I79" s="363">
        <v>0.11645810000000001</v>
      </c>
      <c r="J79" s="362">
        <v>0.10662355</v>
      </c>
      <c r="K79" s="138"/>
    </row>
    <row r="80" spans="1:11" x14ac:dyDescent="0.25">
      <c r="A80" s="132" t="s">
        <v>197</v>
      </c>
      <c r="B80" s="363">
        <v>1.6990799999999999E-3</v>
      </c>
      <c r="C80" s="363">
        <v>0</v>
      </c>
      <c r="D80" s="363">
        <v>0</v>
      </c>
      <c r="E80" s="363">
        <v>5.9846839999999998E-2</v>
      </c>
      <c r="F80" s="363">
        <v>0</v>
      </c>
      <c r="G80" s="363">
        <v>0</v>
      </c>
      <c r="H80" s="363">
        <v>5.9846839999999998E-2</v>
      </c>
      <c r="I80" s="363">
        <v>1.77730926</v>
      </c>
      <c r="J80" s="362">
        <v>0.16211371999999999</v>
      </c>
      <c r="K80" s="138"/>
    </row>
    <row r="81" spans="1:11" x14ac:dyDescent="0.25">
      <c r="A81" s="132" t="s">
        <v>142</v>
      </c>
      <c r="B81" s="363">
        <v>0</v>
      </c>
      <c r="C81" s="363">
        <v>3.6826239999999996E-2</v>
      </c>
      <c r="D81" s="363">
        <v>0</v>
      </c>
      <c r="E81" s="363">
        <v>5.4432710000000002E-2</v>
      </c>
      <c r="F81" s="363">
        <v>0.19072392000000002</v>
      </c>
      <c r="G81" s="363">
        <v>0</v>
      </c>
      <c r="H81" s="363">
        <v>5.494595E-2</v>
      </c>
      <c r="I81" s="363">
        <v>0.21412845999999999</v>
      </c>
      <c r="J81" s="362">
        <v>0.2215471</v>
      </c>
      <c r="K81" s="138"/>
    </row>
    <row r="82" spans="1:11" x14ac:dyDescent="0.25">
      <c r="A82" s="132" t="s">
        <v>220</v>
      </c>
      <c r="B82" s="363">
        <v>0</v>
      </c>
      <c r="C82" s="363">
        <v>0.27313121000000001</v>
      </c>
      <c r="D82" s="363">
        <v>0</v>
      </c>
      <c r="E82" s="363">
        <v>4.8599570000000002E-2</v>
      </c>
      <c r="F82" s="363">
        <v>0</v>
      </c>
      <c r="G82" s="363">
        <v>0</v>
      </c>
      <c r="H82" s="363">
        <v>4.8599570000000002E-2</v>
      </c>
      <c r="I82" s="363">
        <v>2.54226069</v>
      </c>
      <c r="J82" s="362">
        <v>1.4105935900000002</v>
      </c>
      <c r="K82" s="138"/>
    </row>
    <row r="83" spans="1:11" x14ac:dyDescent="0.25">
      <c r="A83" s="132" t="s">
        <v>185</v>
      </c>
      <c r="B83" s="363">
        <v>0</v>
      </c>
      <c r="C83" s="363">
        <v>0</v>
      </c>
      <c r="D83" s="363">
        <v>0</v>
      </c>
      <c r="E83" s="363">
        <v>3.1049630000000002E-2</v>
      </c>
      <c r="F83" s="363">
        <v>2.0981999999999997E-3</v>
      </c>
      <c r="G83" s="363">
        <v>0</v>
      </c>
      <c r="H83" s="363">
        <v>3.4976859999999999E-2</v>
      </c>
      <c r="I83" s="363">
        <v>3.4499999999999999E-3</v>
      </c>
      <c r="J83" s="362">
        <v>3.3540760000000003E-2</v>
      </c>
      <c r="K83" s="138"/>
    </row>
    <row r="84" spans="1:11" x14ac:dyDescent="0.25">
      <c r="A84" s="132" t="s">
        <v>123</v>
      </c>
      <c r="B84" s="363">
        <v>4.3400000000000001E-2</v>
      </c>
      <c r="C84" s="363">
        <v>118.63610731</v>
      </c>
      <c r="D84" s="363">
        <v>0</v>
      </c>
      <c r="E84" s="363">
        <v>3.0058999999999999E-4</v>
      </c>
      <c r="F84" s="363">
        <v>3.3355589999999997E-2</v>
      </c>
      <c r="G84" s="363">
        <v>0</v>
      </c>
      <c r="H84" s="363">
        <v>3.4129E-2</v>
      </c>
      <c r="I84" s="363">
        <v>2.2493967100000001</v>
      </c>
      <c r="J84" s="362">
        <v>118.64888401</v>
      </c>
      <c r="K84" s="138"/>
    </row>
    <row r="85" spans="1:11" x14ac:dyDescent="0.25">
      <c r="A85" s="132" t="s">
        <v>205</v>
      </c>
      <c r="B85" s="363">
        <v>0</v>
      </c>
      <c r="C85" s="363">
        <v>0</v>
      </c>
      <c r="D85" s="363">
        <v>0</v>
      </c>
      <c r="E85" s="363">
        <v>0</v>
      </c>
      <c r="F85" s="363">
        <v>7.748685000000001E-2</v>
      </c>
      <c r="G85" s="363">
        <v>0</v>
      </c>
      <c r="H85" s="363">
        <v>3.0100060000000001E-2</v>
      </c>
      <c r="I85" s="363">
        <v>0.14716899999999999</v>
      </c>
      <c r="J85" s="362">
        <v>0</v>
      </c>
      <c r="K85" s="138"/>
    </row>
    <row r="86" spans="1:11" x14ac:dyDescent="0.25">
      <c r="A86" s="132" t="s">
        <v>64</v>
      </c>
      <c r="B86" s="363">
        <v>3.6893974700000003</v>
      </c>
      <c r="C86" s="363">
        <v>32.12846175</v>
      </c>
      <c r="D86" s="363">
        <v>0</v>
      </c>
      <c r="E86" s="363">
        <v>1.75E-3</v>
      </c>
      <c r="F86" s="363">
        <v>2.24455E-2</v>
      </c>
      <c r="G86" s="363">
        <v>0</v>
      </c>
      <c r="H86" s="363">
        <v>3.0013749999999999E-2</v>
      </c>
      <c r="I86" s="363">
        <v>47.850282829999998</v>
      </c>
      <c r="J86" s="362">
        <v>32.335306799999998</v>
      </c>
      <c r="K86" s="138"/>
    </row>
    <row r="87" spans="1:11" x14ac:dyDescent="0.25">
      <c r="A87" s="132" t="s">
        <v>238</v>
      </c>
      <c r="B87" s="363">
        <v>2.8421479999999999E-2</v>
      </c>
      <c r="C87" s="363">
        <v>6.0999999999999997E-4</v>
      </c>
      <c r="D87" s="363">
        <v>0</v>
      </c>
      <c r="E87" s="363">
        <v>1.9104570000000001E-2</v>
      </c>
      <c r="F87" s="363">
        <v>1.64383E-3</v>
      </c>
      <c r="G87" s="363">
        <v>0</v>
      </c>
      <c r="H87" s="363">
        <v>2.8192930000000001E-2</v>
      </c>
      <c r="I87" s="363">
        <v>0.10994959</v>
      </c>
      <c r="J87" s="362">
        <v>3.6329859999999999E-2</v>
      </c>
      <c r="K87" s="138"/>
    </row>
    <row r="88" spans="1:11" x14ac:dyDescent="0.25">
      <c r="A88" s="132" t="s">
        <v>32</v>
      </c>
      <c r="B88" s="363">
        <v>0</v>
      </c>
      <c r="C88" s="363">
        <v>1.183E-3</v>
      </c>
      <c r="D88" s="363">
        <v>0</v>
      </c>
      <c r="E88" s="363">
        <v>0</v>
      </c>
      <c r="F88" s="363">
        <v>2.6742999999999999E-2</v>
      </c>
      <c r="G88" s="363">
        <v>0</v>
      </c>
      <c r="H88" s="363">
        <v>2.6742999999999999E-2</v>
      </c>
      <c r="I88" s="363">
        <v>4.3873199999999994E-2</v>
      </c>
      <c r="J88" s="362">
        <v>7.7703500000000005E-3</v>
      </c>
      <c r="K88" s="138"/>
    </row>
    <row r="89" spans="1:11" x14ac:dyDescent="0.25">
      <c r="A89" s="132" t="s">
        <v>121</v>
      </c>
      <c r="B89" s="363">
        <v>0</v>
      </c>
      <c r="C89" s="363">
        <v>0</v>
      </c>
      <c r="D89" s="363">
        <v>0</v>
      </c>
      <c r="E89" s="363">
        <v>0</v>
      </c>
      <c r="F89" s="363">
        <v>1.9489909999999999E-2</v>
      </c>
      <c r="G89" s="363">
        <v>0</v>
      </c>
      <c r="H89" s="363">
        <v>1.9489909999999999E-2</v>
      </c>
      <c r="I89" s="363">
        <v>0</v>
      </c>
      <c r="J89" s="362">
        <v>2.2839169999999999E-2</v>
      </c>
      <c r="K89" s="138"/>
    </row>
    <row r="90" spans="1:11" x14ac:dyDescent="0.25">
      <c r="A90" s="132" t="s">
        <v>198</v>
      </c>
      <c r="B90" s="363">
        <v>8.7952499999999992E-3</v>
      </c>
      <c r="C90" s="363">
        <v>0</v>
      </c>
      <c r="D90" s="363">
        <v>0</v>
      </c>
      <c r="E90" s="363">
        <v>1.8499990000000001E-2</v>
      </c>
      <c r="F90" s="363">
        <v>0</v>
      </c>
      <c r="G90" s="363">
        <v>0</v>
      </c>
      <c r="H90" s="363">
        <v>1.8499990000000001E-2</v>
      </c>
      <c r="I90" s="363">
        <v>1.0716779999999999</v>
      </c>
      <c r="J90" s="362">
        <v>9.6629199999999998E-2</v>
      </c>
      <c r="K90" s="138"/>
    </row>
    <row r="91" spans="1:11" x14ac:dyDescent="0.25">
      <c r="A91" s="132" t="s">
        <v>35</v>
      </c>
      <c r="B91" s="363">
        <v>0</v>
      </c>
      <c r="C91" s="363">
        <v>1.6598180000000001E-2</v>
      </c>
      <c r="D91" s="363">
        <v>0</v>
      </c>
      <c r="E91" s="363">
        <v>0</v>
      </c>
      <c r="F91" s="363">
        <v>1.834415E-2</v>
      </c>
      <c r="G91" s="363">
        <v>0</v>
      </c>
      <c r="H91" s="363">
        <v>1.834415E-2</v>
      </c>
      <c r="I91" s="363">
        <v>35.48148724</v>
      </c>
      <c r="J91" s="362">
        <v>0.30027884000000005</v>
      </c>
      <c r="K91" s="138"/>
    </row>
    <row r="92" spans="1:11" x14ac:dyDescent="0.25">
      <c r="A92" s="132" t="s">
        <v>199</v>
      </c>
      <c r="B92" s="363">
        <v>0.1643406</v>
      </c>
      <c r="C92" s="363">
        <v>0</v>
      </c>
      <c r="D92" s="363">
        <v>0</v>
      </c>
      <c r="E92" s="363">
        <v>1.6949470000000001E-2</v>
      </c>
      <c r="F92" s="363">
        <v>0</v>
      </c>
      <c r="G92" s="363">
        <v>0</v>
      </c>
      <c r="H92" s="363">
        <v>1.6949470000000001E-2</v>
      </c>
      <c r="I92" s="363">
        <v>1.1064054999999999</v>
      </c>
      <c r="J92" s="362">
        <v>4.1181719999999998E-2</v>
      </c>
      <c r="K92" s="138"/>
    </row>
    <row r="93" spans="1:11" x14ac:dyDescent="0.25">
      <c r="A93" s="132" t="s">
        <v>135</v>
      </c>
      <c r="B93" s="363">
        <v>3.4400000000000001E-4</v>
      </c>
      <c r="C93" s="363">
        <v>1.2999999999999999E-5</v>
      </c>
      <c r="D93" s="363">
        <v>1.2999999999999999E-5</v>
      </c>
      <c r="E93" s="363">
        <v>7.2289499999999996E-3</v>
      </c>
      <c r="F93" s="363">
        <v>8.8256399999999992E-3</v>
      </c>
      <c r="G93" s="363">
        <v>0</v>
      </c>
      <c r="H93" s="363">
        <v>1.6079030000000001E-2</v>
      </c>
      <c r="I93" s="363">
        <v>1.3378248000000001</v>
      </c>
      <c r="J93" s="362">
        <v>4.7730550000000004E-2</v>
      </c>
      <c r="K93" s="138"/>
    </row>
    <row r="94" spans="1:11" x14ac:dyDescent="0.25">
      <c r="A94" s="132" t="s">
        <v>233</v>
      </c>
      <c r="B94" s="363">
        <v>0</v>
      </c>
      <c r="C94" s="363">
        <v>2.4367139999999999E-2</v>
      </c>
      <c r="D94" s="363">
        <v>0</v>
      </c>
      <c r="E94" s="363">
        <v>0</v>
      </c>
      <c r="F94" s="363">
        <v>1.485038E-2</v>
      </c>
      <c r="G94" s="363">
        <v>0</v>
      </c>
      <c r="H94" s="363">
        <v>1.485038E-2</v>
      </c>
      <c r="I94" s="363">
        <v>4.8384999999999997E-2</v>
      </c>
      <c r="J94" s="362">
        <v>3.3327699999999995E-2</v>
      </c>
      <c r="K94" s="138"/>
    </row>
    <row r="95" spans="1:11" x14ac:dyDescent="0.25">
      <c r="A95" s="132" t="s">
        <v>105</v>
      </c>
      <c r="B95" s="363">
        <v>1.5039999999999999E-3</v>
      </c>
      <c r="C95" s="363">
        <v>1.5939999999999999E-3</v>
      </c>
      <c r="D95" s="363">
        <v>1.5039999999999999E-3</v>
      </c>
      <c r="E95" s="363">
        <v>0</v>
      </c>
      <c r="F95" s="363">
        <v>3.3525E-3</v>
      </c>
      <c r="G95" s="363">
        <v>0</v>
      </c>
      <c r="H95" s="363">
        <v>1.47113E-2</v>
      </c>
      <c r="I95" s="363">
        <v>0</v>
      </c>
      <c r="J95" s="362">
        <v>5.278033E-2</v>
      </c>
      <c r="K95" s="138"/>
    </row>
    <row r="96" spans="1:11" x14ac:dyDescent="0.25">
      <c r="A96" s="132" t="s">
        <v>210</v>
      </c>
      <c r="B96" s="363">
        <v>0</v>
      </c>
      <c r="C96" s="363">
        <v>1.477E-3</v>
      </c>
      <c r="D96" s="363">
        <v>0</v>
      </c>
      <c r="E96" s="363">
        <v>0</v>
      </c>
      <c r="F96" s="363">
        <v>9.0030000000000006E-3</v>
      </c>
      <c r="G96" s="363">
        <v>0</v>
      </c>
      <c r="H96" s="363">
        <v>1.345184E-2</v>
      </c>
      <c r="I96" s="363">
        <v>0.18725105</v>
      </c>
      <c r="J96" s="362">
        <v>7.4770000000000001E-3</v>
      </c>
      <c r="K96" s="138"/>
    </row>
    <row r="97" spans="1:11" x14ac:dyDescent="0.25">
      <c r="A97" s="132" t="s">
        <v>118</v>
      </c>
      <c r="B97" s="363">
        <v>0</v>
      </c>
      <c r="C97" s="363">
        <v>0</v>
      </c>
      <c r="D97" s="363">
        <v>0</v>
      </c>
      <c r="E97" s="363">
        <v>1.1761200000000001E-2</v>
      </c>
      <c r="F97" s="363">
        <v>0</v>
      </c>
      <c r="G97" s="363">
        <v>0</v>
      </c>
      <c r="H97" s="363">
        <v>1.1761200000000001E-2</v>
      </c>
      <c r="I97" s="363">
        <v>0</v>
      </c>
      <c r="J97" s="362">
        <v>8.92E-4</v>
      </c>
      <c r="K97" s="138"/>
    </row>
    <row r="98" spans="1:11" x14ac:dyDescent="0.25">
      <c r="A98" s="132" t="s">
        <v>237</v>
      </c>
      <c r="B98" s="363">
        <v>5.8613870000000005E-2</v>
      </c>
      <c r="C98" s="363">
        <v>1.38365E-2</v>
      </c>
      <c r="D98" s="363">
        <v>0</v>
      </c>
      <c r="E98" s="363">
        <v>1.91278E-3</v>
      </c>
      <c r="F98" s="363">
        <v>7.3764099999999999E-3</v>
      </c>
      <c r="G98" s="363">
        <v>0</v>
      </c>
      <c r="H98" s="363">
        <v>1.0755610000000001E-2</v>
      </c>
      <c r="I98" s="363">
        <v>1.0199199999999999E-3</v>
      </c>
      <c r="J98" s="362">
        <v>5.7299739999999995E-2</v>
      </c>
      <c r="K98" s="138"/>
    </row>
    <row r="99" spans="1:11" x14ac:dyDescent="0.25">
      <c r="A99" s="132" t="s">
        <v>113</v>
      </c>
      <c r="B99" s="363">
        <v>0</v>
      </c>
      <c r="C99" s="363">
        <v>0</v>
      </c>
      <c r="D99" s="363">
        <v>0</v>
      </c>
      <c r="E99" s="363">
        <v>1.0614450000000001E-2</v>
      </c>
      <c r="F99" s="363">
        <v>0</v>
      </c>
      <c r="G99" s="363">
        <v>0</v>
      </c>
      <c r="H99" s="363">
        <v>1.071221E-2</v>
      </c>
      <c r="I99" s="363">
        <v>0.72738499999999995</v>
      </c>
      <c r="J99" s="362">
        <v>6.1713070000000002E-2</v>
      </c>
      <c r="K99" s="138"/>
    </row>
    <row r="100" spans="1:11" x14ac:dyDescent="0.25">
      <c r="A100" s="132" t="s">
        <v>67</v>
      </c>
      <c r="B100" s="363">
        <v>2.7484157000000002</v>
      </c>
      <c r="C100" s="363">
        <v>9.2000000000000003E-4</v>
      </c>
      <c r="D100" s="363">
        <v>0</v>
      </c>
      <c r="E100" s="363">
        <v>0</v>
      </c>
      <c r="F100" s="363">
        <v>1.0433E-2</v>
      </c>
      <c r="G100" s="363">
        <v>0</v>
      </c>
      <c r="H100" s="363">
        <v>1.0553E-2</v>
      </c>
      <c r="I100" s="363">
        <v>2.7200000000000002E-3</v>
      </c>
      <c r="J100" s="362">
        <v>9.2000000000000003E-4</v>
      </c>
      <c r="K100" s="138"/>
    </row>
    <row r="101" spans="1:11" x14ac:dyDescent="0.25">
      <c r="A101" s="132" t="s">
        <v>104</v>
      </c>
      <c r="B101" s="363">
        <v>4.5987500000000004E-3</v>
      </c>
      <c r="C101" s="363">
        <v>6.7000000000000002E-4</v>
      </c>
      <c r="D101" s="363">
        <v>0</v>
      </c>
      <c r="E101" s="363">
        <v>0</v>
      </c>
      <c r="F101" s="363">
        <v>6.518000000000001E-5</v>
      </c>
      <c r="G101" s="363">
        <v>0</v>
      </c>
      <c r="H101" s="363">
        <v>9.874260000000001E-3</v>
      </c>
      <c r="I101" s="363">
        <v>5.9063764900000004</v>
      </c>
      <c r="J101" s="362">
        <v>0.43850350999999999</v>
      </c>
      <c r="K101" s="138"/>
    </row>
    <row r="102" spans="1:11" x14ac:dyDescent="0.25">
      <c r="A102" s="132" t="s">
        <v>79</v>
      </c>
      <c r="B102" s="363">
        <v>0</v>
      </c>
      <c r="C102" s="363">
        <v>0</v>
      </c>
      <c r="D102" s="363">
        <v>0</v>
      </c>
      <c r="E102" s="363">
        <v>9.4449900000000003E-3</v>
      </c>
      <c r="F102" s="363">
        <v>0</v>
      </c>
      <c r="G102" s="363">
        <v>0</v>
      </c>
      <c r="H102" s="363">
        <v>9.8232400000000004E-3</v>
      </c>
      <c r="I102" s="363">
        <v>0</v>
      </c>
      <c r="J102" s="362">
        <v>0</v>
      </c>
      <c r="K102" s="138"/>
    </row>
    <row r="103" spans="1:11" x14ac:dyDescent="0.25">
      <c r="A103" s="132" t="s">
        <v>133</v>
      </c>
      <c r="B103" s="363">
        <v>1.04444E-3</v>
      </c>
      <c r="C103" s="363">
        <v>2.3826720000000003E-2</v>
      </c>
      <c r="D103" s="363">
        <v>0</v>
      </c>
      <c r="E103" s="363">
        <v>0</v>
      </c>
      <c r="F103" s="363">
        <v>1.6999999999999999E-3</v>
      </c>
      <c r="G103" s="363">
        <v>0</v>
      </c>
      <c r="H103" s="363">
        <v>9.6992499999999995E-3</v>
      </c>
      <c r="I103" s="363">
        <v>5.4715790799999997</v>
      </c>
      <c r="J103" s="362">
        <v>3.5944080000000003E-2</v>
      </c>
      <c r="K103" s="138"/>
    </row>
    <row r="104" spans="1:11" x14ac:dyDescent="0.25">
      <c r="A104" s="132" t="s">
        <v>134</v>
      </c>
      <c r="B104" s="363">
        <v>0</v>
      </c>
      <c r="C104" s="363">
        <v>0</v>
      </c>
      <c r="D104" s="363">
        <v>0</v>
      </c>
      <c r="E104" s="363">
        <v>8.8129200000000001E-3</v>
      </c>
      <c r="F104" s="363">
        <v>1.3039999999999999E-5</v>
      </c>
      <c r="G104" s="363">
        <v>0</v>
      </c>
      <c r="H104" s="363">
        <v>8.8992800000000007E-3</v>
      </c>
      <c r="I104" s="363">
        <v>3.7989999999999999E-3</v>
      </c>
      <c r="J104" s="362">
        <v>4.2677999999999998E-4</v>
      </c>
      <c r="K104" s="138"/>
    </row>
    <row r="105" spans="1:11" x14ac:dyDescent="0.25">
      <c r="A105" s="132" t="s">
        <v>254</v>
      </c>
      <c r="B105" s="363">
        <v>0</v>
      </c>
      <c r="C105" s="363">
        <v>0</v>
      </c>
      <c r="D105" s="363">
        <v>0</v>
      </c>
      <c r="E105" s="363">
        <v>4.8447999999999998E-3</v>
      </c>
      <c r="F105" s="363">
        <v>1.591E-3</v>
      </c>
      <c r="G105" s="363">
        <v>0</v>
      </c>
      <c r="H105" s="363">
        <v>8.6108000000000001E-3</v>
      </c>
      <c r="I105" s="363">
        <v>9.0412999999999993E-2</v>
      </c>
      <c r="J105" s="362">
        <v>0</v>
      </c>
      <c r="K105" s="138"/>
    </row>
    <row r="106" spans="1:11" x14ac:dyDescent="0.25">
      <c r="A106" s="132" t="s">
        <v>114</v>
      </c>
      <c r="B106" s="363">
        <v>0</v>
      </c>
      <c r="C106" s="363">
        <v>37.495801350000001</v>
      </c>
      <c r="D106" s="363">
        <v>0</v>
      </c>
      <c r="E106" s="363">
        <v>0</v>
      </c>
      <c r="F106" s="363">
        <v>0</v>
      </c>
      <c r="G106" s="363">
        <v>0</v>
      </c>
      <c r="H106" s="363">
        <v>3.7882600000000003E-3</v>
      </c>
      <c r="I106" s="363">
        <v>0</v>
      </c>
      <c r="J106" s="362">
        <v>37.661519679999998</v>
      </c>
      <c r="K106" s="138"/>
    </row>
    <row r="107" spans="1:11" x14ac:dyDescent="0.25">
      <c r="A107" s="132" t="s">
        <v>120</v>
      </c>
      <c r="B107" s="363">
        <v>7.6988999999999996E-4</v>
      </c>
      <c r="C107" s="363">
        <v>2.5500000000000002E-4</v>
      </c>
      <c r="D107" s="363">
        <v>0</v>
      </c>
      <c r="E107" s="363">
        <v>2.5521799999999998E-3</v>
      </c>
      <c r="F107" s="363">
        <v>9.2272000000000003E-4</v>
      </c>
      <c r="G107" s="363">
        <v>0</v>
      </c>
      <c r="H107" s="363">
        <v>3.5482199999999999E-3</v>
      </c>
      <c r="I107" s="363">
        <v>0.67347100000000004</v>
      </c>
      <c r="J107" s="362">
        <v>8.5126170000000001E-2</v>
      </c>
      <c r="K107" s="138"/>
    </row>
    <row r="108" spans="1:11" x14ac:dyDescent="0.25">
      <c r="A108" s="132" t="s">
        <v>230</v>
      </c>
      <c r="B108" s="363">
        <v>0</v>
      </c>
      <c r="C108" s="363">
        <v>1.8450189999999998E-2</v>
      </c>
      <c r="D108" s="363">
        <v>0</v>
      </c>
      <c r="E108" s="363">
        <v>3.4954600000000001E-3</v>
      </c>
      <c r="F108" s="363">
        <v>0</v>
      </c>
      <c r="G108" s="363">
        <v>0</v>
      </c>
      <c r="H108" s="363">
        <v>3.4954600000000001E-3</v>
      </c>
      <c r="I108" s="363">
        <v>1.8879999999999999E-3</v>
      </c>
      <c r="J108" s="362">
        <v>2.214381E-2</v>
      </c>
      <c r="K108" s="138"/>
    </row>
    <row r="109" spans="1:11" x14ac:dyDescent="0.25">
      <c r="A109" s="132" t="s">
        <v>206</v>
      </c>
      <c r="B109" s="363">
        <v>6.6214240000000008E-2</v>
      </c>
      <c r="C109" s="363">
        <v>3.0000000000000001E-3</v>
      </c>
      <c r="D109" s="363">
        <v>0</v>
      </c>
      <c r="E109" s="363">
        <v>0</v>
      </c>
      <c r="F109" s="363">
        <v>3.4459199999999999E-3</v>
      </c>
      <c r="G109" s="363">
        <v>0</v>
      </c>
      <c r="H109" s="363">
        <v>3.4459199999999999E-3</v>
      </c>
      <c r="I109" s="363">
        <v>4.6605000000000001E-2</v>
      </c>
      <c r="J109" s="362">
        <v>0.15930680999999999</v>
      </c>
      <c r="K109" s="138"/>
    </row>
    <row r="110" spans="1:11" x14ac:dyDescent="0.25">
      <c r="A110" s="132" t="s">
        <v>246</v>
      </c>
      <c r="B110" s="363">
        <v>0</v>
      </c>
      <c r="C110" s="363">
        <v>2.5200000000000001E-3</v>
      </c>
      <c r="D110" s="363">
        <v>0</v>
      </c>
      <c r="E110" s="363">
        <v>0</v>
      </c>
      <c r="F110" s="363">
        <v>3.0000000000000001E-3</v>
      </c>
      <c r="G110" s="363">
        <v>0</v>
      </c>
      <c r="H110" s="363">
        <v>3.0000000000000001E-3</v>
      </c>
      <c r="I110" s="363">
        <v>7.7159999999999998E-3</v>
      </c>
      <c r="J110" s="362">
        <v>1.0479280000000001E-2</v>
      </c>
      <c r="K110" s="138"/>
    </row>
    <row r="111" spans="1:11" x14ac:dyDescent="0.25">
      <c r="A111" s="132" t="s">
        <v>255</v>
      </c>
      <c r="B111" s="363">
        <v>0</v>
      </c>
      <c r="C111" s="363">
        <v>2.2350000000000001E-4</v>
      </c>
      <c r="D111" s="363">
        <v>2.2350000000000001E-4</v>
      </c>
      <c r="E111" s="363">
        <v>0</v>
      </c>
      <c r="F111" s="363">
        <v>0</v>
      </c>
      <c r="G111" s="363">
        <v>0</v>
      </c>
      <c r="H111" s="363">
        <v>2.9668899999999998E-3</v>
      </c>
      <c r="I111" s="363">
        <v>8.6130000000000009E-3</v>
      </c>
      <c r="J111" s="362">
        <v>1.8097330000000002E-2</v>
      </c>
      <c r="K111" s="138"/>
    </row>
    <row r="112" spans="1:11" x14ac:dyDescent="0.25">
      <c r="A112" s="132" t="s">
        <v>117</v>
      </c>
      <c r="B112" s="363">
        <v>0</v>
      </c>
      <c r="C112" s="363">
        <v>2.1415790000000001E-2</v>
      </c>
      <c r="D112" s="363">
        <v>0</v>
      </c>
      <c r="E112" s="363">
        <v>1.4937100000000001E-3</v>
      </c>
      <c r="F112" s="363">
        <v>1.365E-5</v>
      </c>
      <c r="G112" s="363">
        <v>0</v>
      </c>
      <c r="H112" s="363">
        <v>2.8515799999999998E-3</v>
      </c>
      <c r="I112" s="363">
        <v>4.4612309999999995E-2</v>
      </c>
      <c r="J112" s="362">
        <v>3.7675199999999999E-2</v>
      </c>
      <c r="K112" s="138"/>
    </row>
    <row r="113" spans="1:11" x14ac:dyDescent="0.25">
      <c r="A113" s="132" t="s">
        <v>149</v>
      </c>
      <c r="B113" s="363">
        <v>0</v>
      </c>
      <c r="C113" s="363">
        <v>0</v>
      </c>
      <c r="D113" s="363">
        <v>0</v>
      </c>
      <c r="E113" s="363">
        <v>0</v>
      </c>
      <c r="F113" s="363">
        <v>2.65E-3</v>
      </c>
      <c r="G113" s="363">
        <v>0</v>
      </c>
      <c r="H113" s="363">
        <v>2.65E-3</v>
      </c>
      <c r="I113" s="363">
        <v>0.86268400000000001</v>
      </c>
      <c r="J113" s="362">
        <v>7.586596000000001E-2</v>
      </c>
      <c r="K113" s="138"/>
    </row>
    <row r="114" spans="1:11" x14ac:dyDescent="0.25">
      <c r="A114" s="132" t="s">
        <v>107</v>
      </c>
      <c r="B114" s="363">
        <v>0</v>
      </c>
      <c r="C114" s="363">
        <v>5.71E-4</v>
      </c>
      <c r="D114" s="363">
        <v>0</v>
      </c>
      <c r="E114" s="363">
        <v>8.25E-4</v>
      </c>
      <c r="F114" s="363">
        <v>1.4499999999999999E-3</v>
      </c>
      <c r="G114" s="363">
        <v>0</v>
      </c>
      <c r="H114" s="363">
        <v>2.2750000000000001E-3</v>
      </c>
      <c r="I114" s="363">
        <v>0.58032899999999998</v>
      </c>
      <c r="J114" s="362">
        <v>6.8928460000000011E-2</v>
      </c>
      <c r="K114" s="138"/>
    </row>
    <row r="115" spans="1:11" x14ac:dyDescent="0.25">
      <c r="A115" s="132" t="s">
        <v>231</v>
      </c>
      <c r="B115" s="363">
        <v>3.0000000000000001E-6</v>
      </c>
      <c r="C115" s="363">
        <v>0.17372457999999999</v>
      </c>
      <c r="D115" s="363">
        <v>0</v>
      </c>
      <c r="E115" s="363">
        <v>4.2516E-4</v>
      </c>
      <c r="F115" s="363">
        <v>0</v>
      </c>
      <c r="G115" s="363">
        <v>0</v>
      </c>
      <c r="H115" s="363">
        <v>2.0382299999999998E-3</v>
      </c>
      <c r="I115" s="363">
        <v>2.1641000000000001E-2</v>
      </c>
      <c r="J115" s="362">
        <v>0.20877357999999999</v>
      </c>
      <c r="K115" s="138"/>
    </row>
    <row r="116" spans="1:11" x14ac:dyDescent="0.25">
      <c r="A116" s="132" t="s">
        <v>214</v>
      </c>
      <c r="B116" s="363">
        <v>0</v>
      </c>
      <c r="C116" s="363">
        <v>0</v>
      </c>
      <c r="D116" s="363">
        <v>0</v>
      </c>
      <c r="E116" s="363">
        <v>0</v>
      </c>
      <c r="F116" s="363">
        <v>0</v>
      </c>
      <c r="G116" s="363">
        <v>0</v>
      </c>
      <c r="H116" s="363">
        <v>2.0332000000000002E-3</v>
      </c>
      <c r="I116" s="363">
        <v>0.14441899999999999</v>
      </c>
      <c r="J116" s="362">
        <v>0.29965900000000001</v>
      </c>
      <c r="K116" s="138"/>
    </row>
    <row r="117" spans="1:11" x14ac:dyDescent="0.25">
      <c r="A117" s="132" t="s">
        <v>39</v>
      </c>
      <c r="B117" s="363">
        <v>0</v>
      </c>
      <c r="C117" s="363">
        <v>8.0930000000000002E-2</v>
      </c>
      <c r="D117" s="363">
        <v>0</v>
      </c>
      <c r="E117" s="363">
        <v>0</v>
      </c>
      <c r="F117" s="363">
        <v>1.2900159999999999E-2</v>
      </c>
      <c r="G117" s="363">
        <v>0</v>
      </c>
      <c r="H117" s="363">
        <v>1.9895999999999998E-3</v>
      </c>
      <c r="I117" s="363">
        <v>0.88225200000000004</v>
      </c>
      <c r="J117" s="362">
        <v>0.14050798</v>
      </c>
      <c r="K117" s="138"/>
    </row>
    <row r="118" spans="1:11" x14ac:dyDescent="0.25">
      <c r="A118" s="132" t="s">
        <v>174</v>
      </c>
      <c r="B118" s="363">
        <v>0</v>
      </c>
      <c r="C118" s="363">
        <v>1.02815E-3</v>
      </c>
      <c r="D118" s="363">
        <v>0</v>
      </c>
      <c r="E118" s="363">
        <v>0</v>
      </c>
      <c r="F118" s="363">
        <v>1.9235000000000001E-3</v>
      </c>
      <c r="G118" s="363">
        <v>0</v>
      </c>
      <c r="H118" s="363">
        <v>1.9235000000000001E-3</v>
      </c>
      <c r="I118" s="363">
        <v>6.3041949999999999E-2</v>
      </c>
      <c r="J118" s="362">
        <v>0.16372826000000001</v>
      </c>
      <c r="K118" s="138"/>
    </row>
    <row r="119" spans="1:11" x14ac:dyDescent="0.25">
      <c r="A119" s="132" t="s">
        <v>36</v>
      </c>
      <c r="B119" s="363">
        <v>0</v>
      </c>
      <c r="C119" s="363">
        <v>0.36099977</v>
      </c>
      <c r="D119" s="363">
        <v>0</v>
      </c>
      <c r="E119" s="363">
        <v>0</v>
      </c>
      <c r="F119" s="363">
        <v>9.2520000000000002E-5</v>
      </c>
      <c r="G119" s="363">
        <v>0</v>
      </c>
      <c r="H119" s="363">
        <v>1.80858E-3</v>
      </c>
      <c r="I119" s="363">
        <v>0.41368300000000002</v>
      </c>
      <c r="J119" s="362">
        <v>0.40049421999999996</v>
      </c>
      <c r="K119" s="138"/>
    </row>
    <row r="120" spans="1:11" x14ac:dyDescent="0.25">
      <c r="A120" s="132" t="s">
        <v>147</v>
      </c>
      <c r="B120" s="363">
        <v>9.9999999999999995E-7</v>
      </c>
      <c r="C120" s="363">
        <v>5.9999999999999995E-4</v>
      </c>
      <c r="D120" s="363">
        <v>0</v>
      </c>
      <c r="E120" s="363">
        <v>1.2742300000000001E-3</v>
      </c>
      <c r="F120" s="363">
        <v>9.5879999999999997E-5</v>
      </c>
      <c r="G120" s="363">
        <v>0</v>
      </c>
      <c r="H120" s="363">
        <v>1.3801099999999999E-3</v>
      </c>
      <c r="I120" s="363">
        <v>7.9393589900000006</v>
      </c>
      <c r="J120" s="362">
        <v>5.5282070000000003E-2</v>
      </c>
      <c r="K120" s="138"/>
    </row>
    <row r="121" spans="1:11" x14ac:dyDescent="0.25">
      <c r="A121" s="132" t="s">
        <v>22</v>
      </c>
      <c r="B121" s="363">
        <v>0</v>
      </c>
      <c r="C121" s="363">
        <v>4.4999999999999997E-3</v>
      </c>
      <c r="D121" s="363">
        <v>0</v>
      </c>
      <c r="E121" s="363">
        <v>0</v>
      </c>
      <c r="F121" s="363">
        <v>8.6399999999999997E-4</v>
      </c>
      <c r="G121" s="363">
        <v>0</v>
      </c>
      <c r="H121" s="363">
        <v>8.6399999999999997E-4</v>
      </c>
      <c r="I121" s="363">
        <v>0.126499</v>
      </c>
      <c r="J121" s="362">
        <v>5.0208700000000002E-3</v>
      </c>
      <c r="K121" s="138"/>
    </row>
    <row r="122" spans="1:11" x14ac:dyDescent="0.25">
      <c r="A122" s="132" t="s">
        <v>83</v>
      </c>
      <c r="B122" s="363">
        <v>0</v>
      </c>
      <c r="C122" s="363">
        <v>0</v>
      </c>
      <c r="D122" s="363">
        <v>0</v>
      </c>
      <c r="E122" s="363">
        <v>8.0439999999999993E-4</v>
      </c>
      <c r="F122" s="363">
        <v>0</v>
      </c>
      <c r="G122" s="363">
        <v>0</v>
      </c>
      <c r="H122" s="363">
        <v>8.0439999999999993E-4</v>
      </c>
      <c r="I122" s="363">
        <v>0</v>
      </c>
      <c r="J122" s="362">
        <v>0.16900000000000001</v>
      </c>
      <c r="K122" s="138"/>
    </row>
    <row r="123" spans="1:11" x14ac:dyDescent="0.25">
      <c r="A123" s="132" t="s">
        <v>173</v>
      </c>
      <c r="B123" s="363">
        <v>0</v>
      </c>
      <c r="C123" s="363">
        <v>0</v>
      </c>
      <c r="D123" s="363">
        <v>0</v>
      </c>
      <c r="E123" s="363">
        <v>0</v>
      </c>
      <c r="F123" s="363">
        <v>6.8342000000000001E-4</v>
      </c>
      <c r="G123" s="363">
        <v>0</v>
      </c>
      <c r="H123" s="363">
        <v>6.8342000000000001E-4</v>
      </c>
      <c r="I123" s="363">
        <v>8.3499999999999997E-5</v>
      </c>
      <c r="J123" s="362">
        <v>3.00234E-3</v>
      </c>
      <c r="K123" s="138"/>
    </row>
    <row r="124" spans="1:11" x14ac:dyDescent="0.25">
      <c r="A124" s="132" t="s">
        <v>59</v>
      </c>
      <c r="B124" s="363">
        <v>0</v>
      </c>
      <c r="C124" s="363">
        <v>0</v>
      </c>
      <c r="D124" s="363">
        <v>0</v>
      </c>
      <c r="E124" s="363">
        <v>5.5384E-4</v>
      </c>
      <c r="F124" s="363">
        <v>0</v>
      </c>
      <c r="G124" s="363">
        <v>0</v>
      </c>
      <c r="H124" s="363">
        <v>6.2715999999999998E-4</v>
      </c>
      <c r="I124" s="363">
        <v>0</v>
      </c>
      <c r="J124" s="362">
        <v>0</v>
      </c>
      <c r="K124" s="138"/>
    </row>
    <row r="125" spans="1:11" x14ac:dyDescent="0.25">
      <c r="A125" s="132" t="s">
        <v>159</v>
      </c>
      <c r="B125" s="363">
        <v>0</v>
      </c>
      <c r="C125" s="363">
        <v>0</v>
      </c>
      <c r="D125" s="363">
        <v>0</v>
      </c>
      <c r="E125" s="363">
        <v>0</v>
      </c>
      <c r="F125" s="363">
        <v>0</v>
      </c>
      <c r="G125" s="363">
        <v>0</v>
      </c>
      <c r="H125" s="363">
        <v>4.8881E-4</v>
      </c>
      <c r="I125" s="363">
        <v>0</v>
      </c>
      <c r="J125" s="362">
        <v>0.47811246999999996</v>
      </c>
      <c r="K125" s="138"/>
    </row>
    <row r="126" spans="1:11" x14ac:dyDescent="0.25">
      <c r="A126" s="132" t="s">
        <v>163</v>
      </c>
      <c r="B126" s="363">
        <v>0</v>
      </c>
      <c r="C126" s="363">
        <v>0</v>
      </c>
      <c r="D126" s="363">
        <v>0</v>
      </c>
      <c r="E126" s="363">
        <v>0</v>
      </c>
      <c r="F126" s="363">
        <v>0</v>
      </c>
      <c r="G126" s="363">
        <v>0</v>
      </c>
      <c r="H126" s="363">
        <v>4.8881E-4</v>
      </c>
      <c r="I126" s="363">
        <v>5.8060000000000004E-3</v>
      </c>
      <c r="J126" s="362">
        <v>7.0524399999999992E-3</v>
      </c>
      <c r="K126" s="138"/>
    </row>
    <row r="127" spans="1:11" x14ac:dyDescent="0.25">
      <c r="A127" s="132" t="s">
        <v>152</v>
      </c>
      <c r="B127" s="363">
        <v>0</v>
      </c>
      <c r="C127" s="363">
        <v>0</v>
      </c>
      <c r="D127" s="363">
        <v>0</v>
      </c>
      <c r="E127" s="363">
        <v>0</v>
      </c>
      <c r="F127" s="363">
        <v>0</v>
      </c>
      <c r="G127" s="363">
        <v>0</v>
      </c>
      <c r="H127" s="363">
        <v>1.7108000000000002E-4</v>
      </c>
      <c r="I127" s="363">
        <v>0</v>
      </c>
      <c r="J127" s="362">
        <v>0</v>
      </c>
      <c r="K127" s="138"/>
    </row>
    <row r="128" spans="1:11" x14ac:dyDescent="0.25">
      <c r="A128" s="132" t="s">
        <v>232</v>
      </c>
      <c r="B128" s="363">
        <v>0</v>
      </c>
      <c r="C128" s="363">
        <v>1.1774999999999999E-3</v>
      </c>
      <c r="D128" s="363">
        <v>5.9999999999999995E-4</v>
      </c>
      <c r="E128" s="363">
        <v>0</v>
      </c>
      <c r="F128" s="363">
        <v>2.9999999999999997E-4</v>
      </c>
      <c r="G128" s="363">
        <v>0</v>
      </c>
      <c r="H128" s="363">
        <v>1.4999999999999999E-4</v>
      </c>
      <c r="I128" s="363">
        <v>2.4905E-2</v>
      </c>
      <c r="J128" s="362">
        <v>5.775E-4</v>
      </c>
      <c r="K128" s="138"/>
    </row>
    <row r="129" spans="1:11" x14ac:dyDescent="0.25">
      <c r="A129" s="132" t="s">
        <v>81</v>
      </c>
      <c r="B129" s="363">
        <v>0</v>
      </c>
      <c r="C129" s="363">
        <v>5.5307174800000007</v>
      </c>
      <c r="D129" s="363">
        <v>0</v>
      </c>
      <c r="E129" s="363">
        <v>0</v>
      </c>
      <c r="F129" s="363">
        <v>1.3721999999999999E-4</v>
      </c>
      <c r="G129" s="363">
        <v>0</v>
      </c>
      <c r="H129" s="363">
        <v>1.3721999999999999E-4</v>
      </c>
      <c r="I129" s="363">
        <v>5.4000000000000001E-4</v>
      </c>
      <c r="J129" s="362">
        <v>5.5307174800000007</v>
      </c>
      <c r="K129" s="138"/>
    </row>
    <row r="130" spans="1:11" x14ac:dyDescent="0.25">
      <c r="A130" s="132" t="s">
        <v>236</v>
      </c>
      <c r="B130" s="363">
        <v>0</v>
      </c>
      <c r="C130" s="363">
        <v>7.5729500000000002E-3</v>
      </c>
      <c r="D130" s="363">
        <v>0</v>
      </c>
      <c r="E130" s="363">
        <v>1.2935E-4</v>
      </c>
      <c r="F130" s="363">
        <v>0</v>
      </c>
      <c r="G130" s="363">
        <v>0</v>
      </c>
      <c r="H130" s="363">
        <v>1.2935E-4</v>
      </c>
      <c r="I130" s="363">
        <v>4.4900000000000002E-4</v>
      </c>
      <c r="J130" s="362">
        <v>2.0894610000000001E-2</v>
      </c>
      <c r="K130" s="138"/>
    </row>
    <row r="131" spans="1:11" x14ac:dyDescent="0.25">
      <c r="A131" s="132" t="s">
        <v>58</v>
      </c>
      <c r="B131" s="363">
        <v>0</v>
      </c>
      <c r="C131" s="363">
        <v>0</v>
      </c>
      <c r="D131" s="363">
        <v>0</v>
      </c>
      <c r="E131" s="363">
        <v>0</v>
      </c>
      <c r="F131" s="363">
        <v>0</v>
      </c>
      <c r="G131" s="363">
        <v>0</v>
      </c>
      <c r="H131" s="363">
        <v>1.1E-4</v>
      </c>
      <c r="I131" s="363">
        <v>1.6000000000000001E-4</v>
      </c>
      <c r="J131" s="362">
        <v>0</v>
      </c>
      <c r="K131" s="138"/>
    </row>
    <row r="132" spans="1:11" x14ac:dyDescent="0.25">
      <c r="A132" s="132" t="s">
        <v>44</v>
      </c>
      <c r="B132" s="363">
        <v>0</v>
      </c>
      <c r="C132" s="363">
        <v>0</v>
      </c>
      <c r="D132" s="363">
        <v>0</v>
      </c>
      <c r="E132" s="363">
        <v>0</v>
      </c>
      <c r="F132" s="363">
        <v>0</v>
      </c>
      <c r="G132" s="363">
        <v>0</v>
      </c>
      <c r="H132" s="363">
        <v>9.7759999999999999E-5</v>
      </c>
      <c r="I132" s="363">
        <v>0</v>
      </c>
      <c r="J132" s="362">
        <v>6.3840000000000001E-4</v>
      </c>
      <c r="K132" s="138"/>
    </row>
    <row r="133" spans="1:11" x14ac:dyDescent="0.25">
      <c r="A133" s="132" t="s">
        <v>20</v>
      </c>
      <c r="B133" s="363">
        <v>0</v>
      </c>
      <c r="C133" s="363">
        <v>9.274032179999999</v>
      </c>
      <c r="D133" s="363">
        <v>0</v>
      </c>
      <c r="E133" s="363">
        <v>0</v>
      </c>
      <c r="F133" s="363">
        <v>8.0000000000000007E-5</v>
      </c>
      <c r="G133" s="363">
        <v>0</v>
      </c>
      <c r="H133" s="363">
        <v>8.0000000000000007E-5</v>
      </c>
      <c r="I133" s="363">
        <v>6.4945979899999999</v>
      </c>
      <c r="J133" s="362">
        <v>9.2747235799999999</v>
      </c>
      <c r="K133" s="138"/>
    </row>
    <row r="134" spans="1:11" x14ac:dyDescent="0.25">
      <c r="A134" s="132" t="s">
        <v>18</v>
      </c>
      <c r="B134" s="363">
        <v>0</v>
      </c>
      <c r="C134" s="363">
        <v>0</v>
      </c>
      <c r="D134" s="363">
        <v>0</v>
      </c>
      <c r="E134" s="363">
        <v>0</v>
      </c>
      <c r="F134" s="363">
        <v>6.0000000000000002E-5</v>
      </c>
      <c r="G134" s="363">
        <v>0</v>
      </c>
      <c r="H134" s="363">
        <v>6.0000000000000002E-5</v>
      </c>
      <c r="I134" s="363">
        <v>0</v>
      </c>
      <c r="J134" s="362">
        <v>0</v>
      </c>
      <c r="K134" s="138"/>
    </row>
    <row r="135" spans="1:11" x14ac:dyDescent="0.25">
      <c r="A135" s="132" t="s">
        <v>33</v>
      </c>
      <c r="B135" s="363">
        <v>0</v>
      </c>
      <c r="C135" s="363">
        <v>1.8322755500000001</v>
      </c>
      <c r="D135" s="363">
        <v>0</v>
      </c>
      <c r="E135" s="363">
        <v>0</v>
      </c>
      <c r="F135" s="363">
        <v>5.0000000000000002E-5</v>
      </c>
      <c r="G135" s="363">
        <v>0</v>
      </c>
      <c r="H135" s="363">
        <v>5.0000000000000002E-5</v>
      </c>
      <c r="I135" s="363">
        <v>5.7982608899999999</v>
      </c>
      <c r="J135" s="362">
        <v>3.6544128700000003</v>
      </c>
      <c r="K135" s="138"/>
    </row>
    <row r="136" spans="1:11" x14ac:dyDescent="0.25">
      <c r="A136" s="132" t="s">
        <v>111</v>
      </c>
      <c r="B136" s="363">
        <v>0</v>
      </c>
      <c r="C136" s="363">
        <v>0</v>
      </c>
      <c r="D136" s="363">
        <v>0</v>
      </c>
      <c r="E136" s="363">
        <v>0</v>
      </c>
      <c r="F136" s="363">
        <v>0</v>
      </c>
      <c r="G136" s="363">
        <v>0</v>
      </c>
      <c r="H136" s="363">
        <v>4.888E-5</v>
      </c>
      <c r="I136" s="363">
        <v>0</v>
      </c>
      <c r="J136" s="362">
        <v>0</v>
      </c>
      <c r="K136" s="138"/>
    </row>
    <row r="137" spans="1:11" x14ac:dyDescent="0.25">
      <c r="A137" s="132" t="s">
        <v>92</v>
      </c>
      <c r="B137" s="363">
        <v>4.1411000000000003E-2</v>
      </c>
      <c r="C137" s="363">
        <v>0</v>
      </c>
      <c r="D137" s="363">
        <v>0</v>
      </c>
      <c r="E137" s="363">
        <v>2.4390000000000002E-5</v>
      </c>
      <c r="F137" s="363">
        <v>6.2319480000000003E-2</v>
      </c>
      <c r="G137" s="363">
        <v>0</v>
      </c>
      <c r="H137" s="363">
        <v>2.4390000000000002E-5</v>
      </c>
      <c r="I137" s="363">
        <v>0</v>
      </c>
      <c r="J137" s="362">
        <v>7.2799999999999994E-5</v>
      </c>
      <c r="K137" s="138"/>
    </row>
    <row r="138" spans="1:11" x14ac:dyDescent="0.25">
      <c r="A138" s="132" t="s">
        <v>87</v>
      </c>
      <c r="B138" s="363">
        <v>0</v>
      </c>
      <c r="C138" s="363">
        <v>0</v>
      </c>
      <c r="D138" s="363">
        <v>0</v>
      </c>
      <c r="E138" s="363">
        <v>0</v>
      </c>
      <c r="F138" s="363">
        <v>0</v>
      </c>
      <c r="G138" s="363">
        <v>0</v>
      </c>
      <c r="H138" s="363">
        <v>2.0000000000000002E-5</v>
      </c>
      <c r="I138" s="363">
        <v>1.29339E-2</v>
      </c>
      <c r="J138" s="362">
        <v>0</v>
      </c>
      <c r="K138" s="138"/>
    </row>
    <row r="139" spans="1:11" x14ac:dyDescent="0.25">
      <c r="A139" s="132" t="s">
        <v>0</v>
      </c>
      <c r="B139" s="363">
        <v>0</v>
      </c>
      <c r="C139" s="363">
        <v>1.0233589999999999</v>
      </c>
      <c r="D139" s="363">
        <v>0</v>
      </c>
      <c r="E139" s="363">
        <v>0</v>
      </c>
      <c r="F139" s="363">
        <v>0</v>
      </c>
      <c r="G139" s="363">
        <v>0</v>
      </c>
      <c r="H139" s="363">
        <v>0</v>
      </c>
      <c r="I139" s="363">
        <v>104.07966784999999</v>
      </c>
      <c r="J139" s="362">
        <v>6.9458764100000003</v>
      </c>
      <c r="K139" s="138"/>
    </row>
    <row r="140" spans="1:11" x14ac:dyDescent="0.25">
      <c r="A140" s="132" t="s">
        <v>4</v>
      </c>
      <c r="B140" s="363">
        <v>0</v>
      </c>
      <c r="C140" s="363">
        <v>0</v>
      </c>
      <c r="D140" s="363">
        <v>0</v>
      </c>
      <c r="E140" s="363">
        <v>0</v>
      </c>
      <c r="F140" s="363">
        <v>0</v>
      </c>
      <c r="G140" s="363">
        <v>0</v>
      </c>
      <c r="H140" s="363">
        <v>0</v>
      </c>
      <c r="I140" s="363">
        <v>6.4925404800000006</v>
      </c>
      <c r="J140" s="362">
        <v>1.4438950000000001E-2</v>
      </c>
      <c r="K140" s="138"/>
    </row>
    <row r="141" spans="1:11" x14ac:dyDescent="0.25">
      <c r="A141" s="132" t="s">
        <v>5</v>
      </c>
      <c r="B141" s="363">
        <v>0</v>
      </c>
      <c r="C141" s="363">
        <v>0</v>
      </c>
      <c r="D141" s="363">
        <v>0</v>
      </c>
      <c r="E141" s="363">
        <v>0</v>
      </c>
      <c r="F141" s="363">
        <v>0</v>
      </c>
      <c r="G141" s="363">
        <v>0</v>
      </c>
      <c r="H141" s="363">
        <v>0</v>
      </c>
      <c r="I141" s="363">
        <v>0</v>
      </c>
      <c r="J141" s="362">
        <v>0.37213965999999998</v>
      </c>
      <c r="K141" s="138"/>
    </row>
    <row r="142" spans="1:11" x14ac:dyDescent="0.25">
      <c r="A142" s="132" t="s">
        <v>6</v>
      </c>
      <c r="B142" s="363">
        <v>0</v>
      </c>
      <c r="C142" s="363">
        <v>0</v>
      </c>
      <c r="D142" s="363">
        <v>0</v>
      </c>
      <c r="E142" s="363">
        <v>0</v>
      </c>
      <c r="F142" s="363">
        <v>0</v>
      </c>
      <c r="G142" s="363">
        <v>0</v>
      </c>
      <c r="H142" s="363">
        <v>0</v>
      </c>
      <c r="I142" s="363">
        <v>0</v>
      </c>
      <c r="J142" s="362">
        <v>0.5196807</v>
      </c>
      <c r="K142" s="138"/>
    </row>
    <row r="143" spans="1:11" x14ac:dyDescent="0.25">
      <c r="A143" s="132" t="s">
        <v>7</v>
      </c>
      <c r="B143" s="363">
        <v>0</v>
      </c>
      <c r="C143" s="363">
        <v>0.19622218</v>
      </c>
      <c r="D143" s="363">
        <v>0</v>
      </c>
      <c r="E143" s="363">
        <v>0</v>
      </c>
      <c r="F143" s="363">
        <v>0</v>
      </c>
      <c r="G143" s="363">
        <v>0</v>
      </c>
      <c r="H143" s="363">
        <v>0</v>
      </c>
      <c r="I143" s="363">
        <v>0</v>
      </c>
      <c r="J143" s="362">
        <v>0.19622218</v>
      </c>
      <c r="K143" s="138"/>
    </row>
    <row r="144" spans="1:11" x14ac:dyDescent="0.25">
      <c r="A144" s="132" t="s">
        <v>8</v>
      </c>
      <c r="B144" s="363">
        <v>0</v>
      </c>
      <c r="C144" s="363">
        <v>0</v>
      </c>
      <c r="D144" s="363">
        <v>0</v>
      </c>
      <c r="E144" s="363">
        <v>0</v>
      </c>
      <c r="F144" s="363">
        <v>0</v>
      </c>
      <c r="G144" s="363">
        <v>0</v>
      </c>
      <c r="H144" s="363">
        <v>0</v>
      </c>
      <c r="I144" s="363">
        <v>0</v>
      </c>
      <c r="J144" s="362">
        <v>0</v>
      </c>
      <c r="K144" s="138"/>
    </row>
    <row r="145" spans="1:11" x14ac:dyDescent="0.25">
      <c r="A145" s="132" t="s">
        <v>13</v>
      </c>
      <c r="B145" s="363">
        <v>0</v>
      </c>
      <c r="C145" s="363">
        <v>0</v>
      </c>
      <c r="D145" s="363">
        <v>0</v>
      </c>
      <c r="E145" s="363">
        <v>0</v>
      </c>
      <c r="F145" s="363">
        <v>0</v>
      </c>
      <c r="G145" s="363">
        <v>0</v>
      </c>
      <c r="H145" s="363">
        <v>0</v>
      </c>
      <c r="I145" s="363">
        <v>2.9999999999999997E-4</v>
      </c>
      <c r="J145" s="362">
        <v>0</v>
      </c>
      <c r="K145" s="138"/>
    </row>
    <row r="146" spans="1:11" x14ac:dyDescent="0.25">
      <c r="A146" s="132" t="s">
        <v>14</v>
      </c>
      <c r="B146" s="363">
        <v>0</v>
      </c>
      <c r="C146" s="363">
        <v>0</v>
      </c>
      <c r="D146" s="363">
        <v>0</v>
      </c>
      <c r="E146" s="363">
        <v>0</v>
      </c>
      <c r="F146" s="363">
        <v>0</v>
      </c>
      <c r="G146" s="363">
        <v>0</v>
      </c>
      <c r="H146" s="363">
        <v>0</v>
      </c>
      <c r="I146" s="363">
        <v>2.0000000000000001E-4</v>
      </c>
      <c r="J146" s="362">
        <v>0</v>
      </c>
      <c r="K146" s="138"/>
    </row>
    <row r="147" spans="1:11" x14ac:dyDescent="0.25">
      <c r="A147" s="132" t="s">
        <v>15</v>
      </c>
      <c r="B147" s="363">
        <v>0</v>
      </c>
      <c r="C147" s="363">
        <v>0</v>
      </c>
      <c r="D147" s="363">
        <v>0</v>
      </c>
      <c r="E147" s="363">
        <v>0</v>
      </c>
      <c r="F147" s="363">
        <v>0</v>
      </c>
      <c r="G147" s="363">
        <v>0</v>
      </c>
      <c r="H147" s="363">
        <v>0</v>
      </c>
      <c r="I147" s="363">
        <v>0</v>
      </c>
      <c r="J147" s="362">
        <v>0</v>
      </c>
      <c r="K147" s="138"/>
    </row>
    <row r="148" spans="1:11" x14ac:dyDescent="0.25">
      <c r="A148" s="132" t="s">
        <v>16</v>
      </c>
      <c r="B148" s="363">
        <v>0</v>
      </c>
      <c r="C148" s="363">
        <v>0</v>
      </c>
      <c r="D148" s="363">
        <v>0</v>
      </c>
      <c r="E148" s="363">
        <v>0</v>
      </c>
      <c r="F148" s="363">
        <v>0</v>
      </c>
      <c r="G148" s="363">
        <v>0</v>
      </c>
      <c r="H148" s="363">
        <v>0</v>
      </c>
      <c r="I148" s="363">
        <v>0</v>
      </c>
      <c r="J148" s="362">
        <v>1.06195E-2</v>
      </c>
      <c r="K148" s="138"/>
    </row>
    <row r="149" spans="1:11" x14ac:dyDescent="0.25">
      <c r="A149" s="132" t="s">
        <v>17</v>
      </c>
      <c r="B149" s="363">
        <v>0</v>
      </c>
      <c r="C149" s="363">
        <v>0</v>
      </c>
      <c r="D149" s="363">
        <v>0</v>
      </c>
      <c r="E149" s="363">
        <v>0</v>
      </c>
      <c r="F149" s="363">
        <v>0</v>
      </c>
      <c r="G149" s="363">
        <v>0</v>
      </c>
      <c r="H149" s="363">
        <v>0</v>
      </c>
      <c r="I149" s="363">
        <v>0</v>
      </c>
      <c r="J149" s="362">
        <v>8.4825000000000005E-4</v>
      </c>
      <c r="K149" s="138"/>
    </row>
    <row r="150" spans="1:11" x14ac:dyDescent="0.25">
      <c r="A150" s="132" t="s">
        <v>19</v>
      </c>
      <c r="B150" s="363">
        <v>0</v>
      </c>
      <c r="C150" s="363">
        <v>0</v>
      </c>
      <c r="D150" s="363">
        <v>0</v>
      </c>
      <c r="E150" s="363">
        <v>0</v>
      </c>
      <c r="F150" s="363">
        <v>0</v>
      </c>
      <c r="G150" s="363">
        <v>0</v>
      </c>
      <c r="H150" s="363">
        <v>0</v>
      </c>
      <c r="I150" s="363">
        <v>0</v>
      </c>
      <c r="J150" s="362">
        <v>2.394421E-2</v>
      </c>
      <c r="K150" s="138"/>
    </row>
    <row r="151" spans="1:11" x14ac:dyDescent="0.25">
      <c r="A151" s="132" t="s">
        <v>24</v>
      </c>
      <c r="B151" s="363">
        <v>0</v>
      </c>
      <c r="C151" s="363">
        <v>1.1346E-2</v>
      </c>
      <c r="D151" s="363">
        <v>0</v>
      </c>
      <c r="E151" s="363">
        <v>0</v>
      </c>
      <c r="F151" s="363">
        <v>0</v>
      </c>
      <c r="G151" s="363">
        <v>0</v>
      </c>
      <c r="H151" s="363">
        <v>0</v>
      </c>
      <c r="I151" s="363">
        <v>0.68755599999999994</v>
      </c>
      <c r="J151" s="362">
        <v>1.1346E-2</v>
      </c>
      <c r="K151" s="138"/>
    </row>
    <row r="152" spans="1:11" x14ac:dyDescent="0.25">
      <c r="A152" s="132" t="s">
        <v>25</v>
      </c>
      <c r="B152" s="363">
        <v>0</v>
      </c>
      <c r="C152" s="363">
        <v>4.5213100000000006E-3</v>
      </c>
      <c r="D152" s="363">
        <v>0</v>
      </c>
      <c r="E152" s="363">
        <v>0</v>
      </c>
      <c r="F152" s="363">
        <v>0</v>
      </c>
      <c r="G152" s="363">
        <v>0</v>
      </c>
      <c r="H152" s="363">
        <v>0</v>
      </c>
      <c r="I152" s="363">
        <v>0.32729813000000002</v>
      </c>
      <c r="J152" s="362">
        <v>5.5925799999999998E-3</v>
      </c>
      <c r="K152" s="138"/>
    </row>
    <row r="153" spans="1:11" x14ac:dyDescent="0.25">
      <c r="A153" s="132" t="s">
        <v>26</v>
      </c>
      <c r="B153" s="363">
        <v>0</v>
      </c>
      <c r="C153" s="363">
        <v>0</v>
      </c>
      <c r="D153" s="363">
        <v>0</v>
      </c>
      <c r="E153" s="363">
        <v>0</v>
      </c>
      <c r="F153" s="363">
        <v>0</v>
      </c>
      <c r="G153" s="363">
        <v>0</v>
      </c>
      <c r="H153" s="363">
        <v>0</v>
      </c>
      <c r="I153" s="363">
        <v>0.28494999999999998</v>
      </c>
      <c r="J153" s="362">
        <v>3.7125400000000003E-2</v>
      </c>
      <c r="K153" s="138"/>
    </row>
    <row r="154" spans="1:11" x14ac:dyDescent="0.25">
      <c r="A154" s="132" t="s">
        <v>27</v>
      </c>
      <c r="B154" s="363">
        <v>0</v>
      </c>
      <c r="C154" s="363">
        <v>1.5162E-2</v>
      </c>
      <c r="D154" s="363">
        <v>0</v>
      </c>
      <c r="E154" s="363">
        <v>0</v>
      </c>
      <c r="F154" s="363">
        <v>0</v>
      </c>
      <c r="G154" s="363">
        <v>0</v>
      </c>
      <c r="H154" s="363">
        <v>0</v>
      </c>
      <c r="I154" s="363">
        <v>0</v>
      </c>
      <c r="J154" s="362">
        <v>1.52085E-2</v>
      </c>
      <c r="K154" s="138"/>
    </row>
    <row r="155" spans="1:11" x14ac:dyDescent="0.25">
      <c r="A155" s="132" t="s">
        <v>28</v>
      </c>
      <c r="B155" s="363">
        <v>0</v>
      </c>
      <c r="C155" s="363">
        <v>0</v>
      </c>
      <c r="D155" s="363">
        <v>0</v>
      </c>
      <c r="E155" s="363">
        <v>0</v>
      </c>
      <c r="F155" s="363">
        <v>0</v>
      </c>
      <c r="G155" s="363">
        <v>0</v>
      </c>
      <c r="H155" s="363">
        <v>0</v>
      </c>
      <c r="I155" s="363">
        <v>2.2086999999999999E-2</v>
      </c>
      <c r="J155" s="362">
        <v>1.8394E-4</v>
      </c>
      <c r="K155" s="138"/>
    </row>
    <row r="156" spans="1:11" x14ac:dyDescent="0.25">
      <c r="A156" s="132" t="s">
        <v>29</v>
      </c>
      <c r="B156" s="363">
        <v>0</v>
      </c>
      <c r="C156" s="363">
        <v>0</v>
      </c>
      <c r="D156" s="363">
        <v>0</v>
      </c>
      <c r="E156" s="363">
        <v>0</v>
      </c>
      <c r="F156" s="363">
        <v>0</v>
      </c>
      <c r="G156" s="363">
        <v>0</v>
      </c>
      <c r="H156" s="363">
        <v>0</v>
      </c>
      <c r="I156" s="363">
        <v>0</v>
      </c>
      <c r="J156" s="362">
        <v>0</v>
      </c>
      <c r="K156" s="138"/>
    </row>
    <row r="157" spans="1:11" x14ac:dyDescent="0.25">
      <c r="A157" s="132" t="s">
        <v>30</v>
      </c>
      <c r="B157" s="363">
        <v>0</v>
      </c>
      <c r="C157" s="363">
        <v>4.5579000000000001E-2</v>
      </c>
      <c r="D157" s="363">
        <v>0</v>
      </c>
      <c r="E157" s="363">
        <v>0</v>
      </c>
      <c r="F157" s="363">
        <v>0</v>
      </c>
      <c r="G157" s="363">
        <v>0</v>
      </c>
      <c r="H157" s="363">
        <v>0</v>
      </c>
      <c r="I157" s="363">
        <v>0</v>
      </c>
      <c r="J157" s="362">
        <v>4.5579000000000001E-2</v>
      </c>
      <c r="K157" s="138"/>
    </row>
    <row r="158" spans="1:11" x14ac:dyDescent="0.25">
      <c r="A158" s="132" t="s">
        <v>31</v>
      </c>
      <c r="B158" s="363">
        <v>0</v>
      </c>
      <c r="C158" s="363">
        <v>3.2550000000000001E-3</v>
      </c>
      <c r="D158" s="363">
        <v>0</v>
      </c>
      <c r="E158" s="363">
        <v>0</v>
      </c>
      <c r="F158" s="363">
        <v>0</v>
      </c>
      <c r="G158" s="363">
        <v>0</v>
      </c>
      <c r="H158" s="363">
        <v>0</v>
      </c>
      <c r="I158" s="363">
        <v>0</v>
      </c>
      <c r="J158" s="362">
        <v>3.2550000000000001E-3</v>
      </c>
      <c r="K158" s="138"/>
    </row>
    <row r="159" spans="1:11" x14ac:dyDescent="0.25">
      <c r="A159" s="132" t="s">
        <v>34</v>
      </c>
      <c r="B159" s="363">
        <v>0</v>
      </c>
      <c r="C159" s="363">
        <v>0</v>
      </c>
      <c r="D159" s="363">
        <v>0</v>
      </c>
      <c r="E159" s="363">
        <v>0</v>
      </c>
      <c r="F159" s="363">
        <v>0</v>
      </c>
      <c r="G159" s="363">
        <v>0</v>
      </c>
      <c r="H159" s="363">
        <v>0</v>
      </c>
      <c r="I159" s="363">
        <v>0</v>
      </c>
      <c r="J159" s="362">
        <v>2.0070000000000001E-3</v>
      </c>
      <c r="K159" s="138"/>
    </row>
    <row r="160" spans="1:11" x14ac:dyDescent="0.25">
      <c r="A160" s="132" t="s">
        <v>42</v>
      </c>
      <c r="B160" s="363">
        <v>0</v>
      </c>
      <c r="C160" s="363">
        <v>0</v>
      </c>
      <c r="D160" s="363">
        <v>0</v>
      </c>
      <c r="E160" s="363">
        <v>0</v>
      </c>
      <c r="F160" s="363">
        <v>0</v>
      </c>
      <c r="G160" s="363">
        <v>0</v>
      </c>
      <c r="H160" s="363">
        <v>0</v>
      </c>
      <c r="I160" s="363">
        <v>8.0950000000000006</v>
      </c>
      <c r="J160" s="362">
        <v>0</v>
      </c>
      <c r="K160" s="138"/>
    </row>
    <row r="161" spans="1:11" x14ac:dyDescent="0.25">
      <c r="A161" s="132" t="s">
        <v>43</v>
      </c>
      <c r="B161" s="363">
        <v>0</v>
      </c>
      <c r="C161" s="363">
        <v>0</v>
      </c>
      <c r="D161" s="363">
        <v>0</v>
      </c>
      <c r="E161" s="363">
        <v>0</v>
      </c>
      <c r="F161" s="363">
        <v>0</v>
      </c>
      <c r="G161" s="363">
        <v>0</v>
      </c>
      <c r="H161" s="363">
        <v>0</v>
      </c>
      <c r="I161" s="363">
        <v>0</v>
      </c>
      <c r="J161" s="362">
        <v>0</v>
      </c>
      <c r="K161" s="138"/>
    </row>
    <row r="162" spans="1:11" x14ac:dyDescent="0.25">
      <c r="A162" s="132" t="s">
        <v>45</v>
      </c>
      <c r="B162" s="363">
        <v>0</v>
      </c>
      <c r="C162" s="363">
        <v>0</v>
      </c>
      <c r="D162" s="363">
        <v>0</v>
      </c>
      <c r="E162" s="363">
        <v>0</v>
      </c>
      <c r="F162" s="363">
        <v>0</v>
      </c>
      <c r="G162" s="363">
        <v>0</v>
      </c>
      <c r="H162" s="363">
        <v>0</v>
      </c>
      <c r="I162" s="363">
        <v>5.0000000000000002E-5</v>
      </c>
      <c r="J162" s="362">
        <v>2.4529299999999999E-3</v>
      </c>
      <c r="K162" s="138"/>
    </row>
    <row r="163" spans="1:11" x14ac:dyDescent="0.25">
      <c r="A163" s="132" t="s">
        <v>46</v>
      </c>
      <c r="B163" s="363">
        <v>0</v>
      </c>
      <c r="C163" s="363">
        <v>0</v>
      </c>
      <c r="D163" s="363">
        <v>0</v>
      </c>
      <c r="E163" s="363">
        <v>0</v>
      </c>
      <c r="F163" s="363">
        <v>0</v>
      </c>
      <c r="G163" s="363">
        <v>0</v>
      </c>
      <c r="H163" s="363">
        <v>0</v>
      </c>
      <c r="I163" s="363">
        <v>0</v>
      </c>
      <c r="J163" s="362">
        <v>0</v>
      </c>
      <c r="K163" s="138"/>
    </row>
    <row r="164" spans="1:11" x14ac:dyDescent="0.25">
      <c r="A164" s="132" t="s">
        <v>48</v>
      </c>
      <c r="B164" s="363">
        <v>0</v>
      </c>
      <c r="C164" s="363">
        <v>0</v>
      </c>
      <c r="D164" s="363">
        <v>0</v>
      </c>
      <c r="E164" s="363">
        <v>0</v>
      </c>
      <c r="F164" s="363">
        <v>0</v>
      </c>
      <c r="G164" s="363">
        <v>0</v>
      </c>
      <c r="H164" s="363">
        <v>0</v>
      </c>
      <c r="I164" s="363">
        <v>0.32265100000000002</v>
      </c>
      <c r="J164" s="362">
        <v>0</v>
      </c>
      <c r="K164" s="138"/>
    </row>
    <row r="165" spans="1:11" x14ac:dyDescent="0.25">
      <c r="A165" s="132" t="s">
        <v>49</v>
      </c>
      <c r="B165" s="363">
        <v>0</v>
      </c>
      <c r="C165" s="363">
        <v>0</v>
      </c>
      <c r="D165" s="363">
        <v>0</v>
      </c>
      <c r="E165" s="363">
        <v>0</v>
      </c>
      <c r="F165" s="363">
        <v>0</v>
      </c>
      <c r="G165" s="363">
        <v>0</v>
      </c>
      <c r="H165" s="363">
        <v>0</v>
      </c>
      <c r="I165" s="363">
        <v>2.6127087499999999</v>
      </c>
      <c r="J165" s="362">
        <v>0</v>
      </c>
      <c r="K165" s="138"/>
    </row>
    <row r="166" spans="1:11" x14ac:dyDescent="0.25">
      <c r="A166" s="132" t="s">
        <v>50</v>
      </c>
      <c r="B166" s="363">
        <v>0</v>
      </c>
      <c r="C166" s="363">
        <v>0</v>
      </c>
      <c r="D166" s="363">
        <v>0</v>
      </c>
      <c r="E166" s="363">
        <v>0</v>
      </c>
      <c r="F166" s="363">
        <v>0</v>
      </c>
      <c r="G166" s="363">
        <v>0</v>
      </c>
      <c r="H166" s="363">
        <v>0</v>
      </c>
      <c r="I166" s="363">
        <v>0.37290000000000001</v>
      </c>
      <c r="J166" s="362">
        <v>0</v>
      </c>
      <c r="K166" s="138"/>
    </row>
    <row r="167" spans="1:11" x14ac:dyDescent="0.25">
      <c r="A167" s="132" t="s">
        <v>51</v>
      </c>
      <c r="B167" s="363">
        <v>0</v>
      </c>
      <c r="C167" s="363">
        <v>0</v>
      </c>
      <c r="D167" s="363">
        <v>0</v>
      </c>
      <c r="E167" s="363">
        <v>0</v>
      </c>
      <c r="F167" s="363">
        <v>0</v>
      </c>
      <c r="G167" s="363">
        <v>0</v>
      </c>
      <c r="H167" s="363">
        <v>0</v>
      </c>
      <c r="I167" s="363">
        <v>2.0360589999999998</v>
      </c>
      <c r="J167" s="362">
        <v>0</v>
      </c>
      <c r="K167" s="138"/>
    </row>
    <row r="168" spans="1:11" x14ac:dyDescent="0.25">
      <c r="A168" s="132" t="s">
        <v>53</v>
      </c>
      <c r="B168" s="363">
        <v>0</v>
      </c>
      <c r="C168" s="363">
        <v>0</v>
      </c>
      <c r="D168" s="363">
        <v>0</v>
      </c>
      <c r="E168" s="363">
        <v>0</v>
      </c>
      <c r="F168" s="363">
        <v>0</v>
      </c>
      <c r="G168" s="363">
        <v>0</v>
      </c>
      <c r="H168" s="363">
        <v>0</v>
      </c>
      <c r="I168" s="363">
        <v>1.9799999999999999E-4</v>
      </c>
      <c r="J168" s="362">
        <v>0</v>
      </c>
      <c r="K168" s="138"/>
    </row>
    <row r="169" spans="1:11" x14ac:dyDescent="0.25">
      <c r="A169" s="132" t="s">
        <v>55</v>
      </c>
      <c r="B169" s="363">
        <v>0</v>
      </c>
      <c r="C169" s="363">
        <v>0</v>
      </c>
      <c r="D169" s="363">
        <v>0</v>
      </c>
      <c r="E169" s="363">
        <v>0</v>
      </c>
      <c r="F169" s="363">
        <v>0</v>
      </c>
      <c r="G169" s="363">
        <v>0</v>
      </c>
      <c r="H169" s="363">
        <v>0</v>
      </c>
      <c r="I169" s="363">
        <v>0</v>
      </c>
      <c r="J169" s="362">
        <v>0</v>
      </c>
      <c r="K169" s="138"/>
    </row>
    <row r="170" spans="1:11" x14ac:dyDescent="0.25">
      <c r="A170" s="132" t="s">
        <v>56</v>
      </c>
      <c r="B170" s="363">
        <v>0</v>
      </c>
      <c r="C170" s="363">
        <v>0</v>
      </c>
      <c r="D170" s="363">
        <v>0</v>
      </c>
      <c r="E170" s="363">
        <v>0</v>
      </c>
      <c r="F170" s="363">
        <v>0</v>
      </c>
      <c r="G170" s="363">
        <v>0</v>
      </c>
      <c r="H170" s="363">
        <v>0</v>
      </c>
      <c r="I170" s="363">
        <v>0</v>
      </c>
      <c r="J170" s="362">
        <v>0</v>
      </c>
      <c r="K170" s="138"/>
    </row>
    <row r="171" spans="1:11" x14ac:dyDescent="0.25">
      <c r="A171" s="132" t="s">
        <v>62</v>
      </c>
      <c r="B171" s="363">
        <v>0</v>
      </c>
      <c r="C171" s="363">
        <v>171.00917571000002</v>
      </c>
      <c r="D171" s="363">
        <v>0</v>
      </c>
      <c r="E171" s="363">
        <v>0</v>
      </c>
      <c r="F171" s="363">
        <v>0</v>
      </c>
      <c r="G171" s="363">
        <v>0</v>
      </c>
      <c r="H171" s="363">
        <v>0</v>
      </c>
      <c r="I171" s="363">
        <v>0</v>
      </c>
      <c r="J171" s="362">
        <v>171.00917571000002</v>
      </c>
      <c r="K171" s="138"/>
    </row>
    <row r="172" spans="1:11" x14ac:dyDescent="0.25">
      <c r="A172" s="132" t="s">
        <v>63</v>
      </c>
      <c r="B172" s="363">
        <v>0</v>
      </c>
      <c r="C172" s="363">
        <v>0</v>
      </c>
      <c r="D172" s="363">
        <v>0</v>
      </c>
      <c r="E172" s="363">
        <v>0</v>
      </c>
      <c r="F172" s="363">
        <v>0</v>
      </c>
      <c r="G172" s="363">
        <v>0</v>
      </c>
      <c r="H172" s="363">
        <v>0</v>
      </c>
      <c r="I172" s="363">
        <v>6.38618E-3</v>
      </c>
      <c r="J172" s="362">
        <v>0</v>
      </c>
      <c r="K172" s="138"/>
    </row>
    <row r="173" spans="1:11" x14ac:dyDescent="0.25">
      <c r="A173" s="132" t="s">
        <v>65</v>
      </c>
      <c r="B173" s="363">
        <v>0</v>
      </c>
      <c r="C173" s="363">
        <v>0</v>
      </c>
      <c r="D173" s="363">
        <v>0</v>
      </c>
      <c r="E173" s="363">
        <v>0</v>
      </c>
      <c r="F173" s="363">
        <v>0</v>
      </c>
      <c r="G173" s="363">
        <v>0</v>
      </c>
      <c r="H173" s="363">
        <v>0</v>
      </c>
      <c r="I173" s="363">
        <v>0.11319</v>
      </c>
      <c r="J173" s="362">
        <v>0</v>
      </c>
      <c r="K173" s="138"/>
    </row>
    <row r="174" spans="1:11" x14ac:dyDescent="0.25">
      <c r="A174" s="132" t="s">
        <v>66</v>
      </c>
      <c r="B174" s="363">
        <v>25.142408230000001</v>
      </c>
      <c r="C174" s="363">
        <v>2E-3</v>
      </c>
      <c r="D174" s="363">
        <v>0</v>
      </c>
      <c r="E174" s="363">
        <v>0</v>
      </c>
      <c r="F174" s="363">
        <v>0</v>
      </c>
      <c r="G174" s="363">
        <v>0</v>
      </c>
      <c r="H174" s="363">
        <v>0</v>
      </c>
      <c r="I174" s="363">
        <v>2.0689517500000001</v>
      </c>
      <c r="J174" s="362">
        <v>2E-3</v>
      </c>
      <c r="K174" s="138"/>
    </row>
    <row r="175" spans="1:11" x14ac:dyDescent="0.25">
      <c r="A175" s="132" t="s">
        <v>69</v>
      </c>
      <c r="B175" s="363">
        <v>0</v>
      </c>
      <c r="C175" s="363">
        <v>0</v>
      </c>
      <c r="D175" s="363">
        <v>0</v>
      </c>
      <c r="E175" s="363">
        <v>0</v>
      </c>
      <c r="F175" s="363">
        <v>0</v>
      </c>
      <c r="G175" s="363">
        <v>0</v>
      </c>
      <c r="H175" s="363">
        <v>0</v>
      </c>
      <c r="I175" s="363">
        <v>0</v>
      </c>
      <c r="J175" s="362">
        <v>0</v>
      </c>
      <c r="K175" s="138"/>
    </row>
    <row r="176" spans="1:11" x14ac:dyDescent="0.25">
      <c r="A176" s="132" t="s">
        <v>72</v>
      </c>
      <c r="B176" s="363">
        <v>2.2438279300000001</v>
      </c>
      <c r="C176" s="363">
        <v>6.8276259999999991E-2</v>
      </c>
      <c r="D176" s="363">
        <v>0</v>
      </c>
      <c r="E176" s="363">
        <v>0</v>
      </c>
      <c r="F176" s="363">
        <v>0</v>
      </c>
      <c r="G176" s="363">
        <v>0</v>
      </c>
      <c r="H176" s="363">
        <v>0</v>
      </c>
      <c r="I176" s="363">
        <v>25.828016809999998</v>
      </c>
      <c r="J176" s="362">
        <v>6.8276259999999991E-2</v>
      </c>
      <c r="K176" s="138"/>
    </row>
    <row r="177" spans="1:11" x14ac:dyDescent="0.25">
      <c r="A177" s="132" t="s">
        <v>73</v>
      </c>
      <c r="B177" s="363">
        <v>0</v>
      </c>
      <c r="C177" s="363">
        <v>8.0000000000000004E-4</v>
      </c>
      <c r="D177" s="363">
        <v>0</v>
      </c>
      <c r="E177" s="363">
        <v>0</v>
      </c>
      <c r="F177" s="363">
        <v>0</v>
      </c>
      <c r="G177" s="363">
        <v>0</v>
      </c>
      <c r="H177" s="363">
        <v>0</v>
      </c>
      <c r="I177" s="363">
        <v>7.4399999999999998E-4</v>
      </c>
      <c r="J177" s="362">
        <v>8.0000000000000004E-4</v>
      </c>
      <c r="K177" s="138"/>
    </row>
    <row r="178" spans="1:11" x14ac:dyDescent="0.25">
      <c r="A178" s="132" t="s">
        <v>76</v>
      </c>
      <c r="B178" s="363">
        <v>0</v>
      </c>
      <c r="C178" s="363">
        <v>0</v>
      </c>
      <c r="D178" s="363">
        <v>0</v>
      </c>
      <c r="E178" s="363">
        <v>0</v>
      </c>
      <c r="F178" s="363">
        <v>0</v>
      </c>
      <c r="G178" s="363">
        <v>0</v>
      </c>
      <c r="H178" s="363">
        <v>0</v>
      </c>
      <c r="I178" s="363">
        <v>0</v>
      </c>
      <c r="J178" s="362">
        <v>0</v>
      </c>
      <c r="K178" s="138"/>
    </row>
    <row r="179" spans="1:11" x14ac:dyDescent="0.25">
      <c r="A179" s="132" t="s">
        <v>77</v>
      </c>
      <c r="B179" s="363">
        <v>0</v>
      </c>
      <c r="C179" s="363">
        <v>0</v>
      </c>
      <c r="D179" s="363">
        <v>0</v>
      </c>
      <c r="E179" s="363">
        <v>0</v>
      </c>
      <c r="F179" s="363">
        <v>0</v>
      </c>
      <c r="G179" s="363">
        <v>0</v>
      </c>
      <c r="H179" s="363">
        <v>0</v>
      </c>
      <c r="I179" s="363">
        <v>0.242758</v>
      </c>
      <c r="J179" s="362">
        <v>0</v>
      </c>
      <c r="K179" s="138"/>
    </row>
    <row r="180" spans="1:11" x14ac:dyDescent="0.25">
      <c r="A180" s="132" t="s">
        <v>82</v>
      </c>
      <c r="B180" s="363">
        <v>0</v>
      </c>
      <c r="C180" s="363">
        <v>0</v>
      </c>
      <c r="D180" s="363">
        <v>0</v>
      </c>
      <c r="E180" s="363">
        <v>0</v>
      </c>
      <c r="F180" s="363">
        <v>0</v>
      </c>
      <c r="G180" s="363">
        <v>0</v>
      </c>
      <c r="H180" s="363">
        <v>0</v>
      </c>
      <c r="I180" s="363">
        <v>0</v>
      </c>
      <c r="J180" s="362">
        <v>0</v>
      </c>
      <c r="K180" s="138"/>
    </row>
    <row r="181" spans="1:11" x14ac:dyDescent="0.25">
      <c r="A181" s="132" t="s">
        <v>84</v>
      </c>
      <c r="B181" s="363">
        <v>0</v>
      </c>
      <c r="C181" s="363">
        <v>0</v>
      </c>
      <c r="D181" s="363">
        <v>0</v>
      </c>
      <c r="E181" s="363">
        <v>0</v>
      </c>
      <c r="F181" s="363">
        <v>0</v>
      </c>
      <c r="G181" s="363">
        <v>0</v>
      </c>
      <c r="H181" s="363">
        <v>0</v>
      </c>
      <c r="I181" s="363">
        <v>0</v>
      </c>
      <c r="J181" s="362">
        <v>0</v>
      </c>
      <c r="K181" s="138"/>
    </row>
    <row r="182" spans="1:11" x14ac:dyDescent="0.25">
      <c r="A182" s="132" t="s">
        <v>85</v>
      </c>
      <c r="B182" s="363">
        <v>0</v>
      </c>
      <c r="C182" s="363">
        <v>0</v>
      </c>
      <c r="D182" s="363">
        <v>0</v>
      </c>
      <c r="E182" s="363">
        <v>0</v>
      </c>
      <c r="F182" s="363">
        <v>0</v>
      </c>
      <c r="G182" s="363">
        <v>0</v>
      </c>
      <c r="H182" s="363">
        <v>0</v>
      </c>
      <c r="I182" s="363">
        <v>0</v>
      </c>
      <c r="J182" s="362">
        <v>0</v>
      </c>
      <c r="K182" s="138"/>
    </row>
    <row r="183" spans="1:11" x14ac:dyDescent="0.25">
      <c r="A183" s="132" t="s">
        <v>88</v>
      </c>
      <c r="B183" s="363">
        <v>0</v>
      </c>
      <c r="C183" s="363">
        <v>0</v>
      </c>
      <c r="D183" s="363">
        <v>0</v>
      </c>
      <c r="E183" s="363">
        <v>0</v>
      </c>
      <c r="F183" s="363">
        <v>0</v>
      </c>
      <c r="G183" s="363">
        <v>0</v>
      </c>
      <c r="H183" s="363">
        <v>0</v>
      </c>
      <c r="I183" s="363">
        <v>5.0179999999999999E-3</v>
      </c>
      <c r="J183" s="362">
        <v>6.1495359999999999E-2</v>
      </c>
      <c r="K183" s="138"/>
    </row>
    <row r="184" spans="1:11" x14ac:dyDescent="0.25">
      <c r="A184" s="132" t="s">
        <v>89</v>
      </c>
      <c r="B184" s="363">
        <v>0</v>
      </c>
      <c r="C184" s="363">
        <v>0</v>
      </c>
      <c r="D184" s="363">
        <v>0</v>
      </c>
      <c r="E184" s="363">
        <v>0</v>
      </c>
      <c r="F184" s="363">
        <v>0</v>
      </c>
      <c r="G184" s="363">
        <v>0</v>
      </c>
      <c r="H184" s="363">
        <v>0</v>
      </c>
      <c r="I184" s="363">
        <v>1.9999999999999999E-6</v>
      </c>
      <c r="J184" s="362">
        <v>0</v>
      </c>
      <c r="K184" s="138"/>
    </row>
    <row r="185" spans="1:11" x14ac:dyDescent="0.25">
      <c r="A185" s="132" t="s">
        <v>90</v>
      </c>
      <c r="B185" s="363">
        <v>0</v>
      </c>
      <c r="C185" s="363">
        <v>0</v>
      </c>
      <c r="D185" s="363">
        <v>0</v>
      </c>
      <c r="E185" s="363">
        <v>0</v>
      </c>
      <c r="F185" s="363">
        <v>0</v>
      </c>
      <c r="G185" s="363">
        <v>0</v>
      </c>
      <c r="H185" s="363">
        <v>0</v>
      </c>
      <c r="I185" s="363">
        <v>6.6000000000000005E-5</v>
      </c>
      <c r="J185" s="362">
        <v>0</v>
      </c>
      <c r="K185" s="138"/>
    </row>
    <row r="186" spans="1:11" x14ac:dyDescent="0.25">
      <c r="A186" s="132" t="s">
        <v>91</v>
      </c>
      <c r="B186" s="363">
        <v>0</v>
      </c>
      <c r="C186" s="363">
        <v>0</v>
      </c>
      <c r="D186" s="363">
        <v>0</v>
      </c>
      <c r="E186" s="363">
        <v>0</v>
      </c>
      <c r="F186" s="363">
        <v>0</v>
      </c>
      <c r="G186" s="363">
        <v>0</v>
      </c>
      <c r="H186" s="363">
        <v>0</v>
      </c>
      <c r="I186" s="363">
        <v>8.9999999999999993E-3</v>
      </c>
      <c r="J186" s="362">
        <v>0</v>
      </c>
      <c r="K186" s="138"/>
    </row>
    <row r="187" spans="1:11" x14ac:dyDescent="0.25">
      <c r="A187" s="132" t="s">
        <v>93</v>
      </c>
      <c r="B187" s="363">
        <v>0</v>
      </c>
      <c r="C187" s="363">
        <v>0</v>
      </c>
      <c r="D187" s="363">
        <v>0</v>
      </c>
      <c r="E187" s="363">
        <v>0</v>
      </c>
      <c r="F187" s="363">
        <v>0</v>
      </c>
      <c r="G187" s="363">
        <v>0</v>
      </c>
      <c r="H187" s="363">
        <v>0</v>
      </c>
      <c r="I187" s="363">
        <v>0</v>
      </c>
      <c r="J187" s="362">
        <v>0</v>
      </c>
      <c r="K187" s="138"/>
    </row>
    <row r="188" spans="1:11" x14ac:dyDescent="0.25">
      <c r="A188" s="132" t="s">
        <v>94</v>
      </c>
      <c r="B188" s="363">
        <v>0</v>
      </c>
      <c r="C188" s="363">
        <v>0</v>
      </c>
      <c r="D188" s="363">
        <v>0</v>
      </c>
      <c r="E188" s="363">
        <v>0</v>
      </c>
      <c r="F188" s="363">
        <v>0</v>
      </c>
      <c r="G188" s="363">
        <v>0</v>
      </c>
      <c r="H188" s="363">
        <v>0</v>
      </c>
      <c r="I188" s="363">
        <v>0</v>
      </c>
      <c r="J188" s="362">
        <v>3.7827E-2</v>
      </c>
      <c r="K188" s="138"/>
    </row>
    <row r="189" spans="1:11" x14ac:dyDescent="0.25">
      <c r="A189" s="132" t="s">
        <v>95</v>
      </c>
      <c r="B189" s="363">
        <v>0</v>
      </c>
      <c r="C189" s="363">
        <v>0</v>
      </c>
      <c r="D189" s="363">
        <v>0</v>
      </c>
      <c r="E189" s="363">
        <v>0</v>
      </c>
      <c r="F189" s="363">
        <v>0</v>
      </c>
      <c r="G189" s="363">
        <v>0</v>
      </c>
      <c r="H189" s="363">
        <v>0</v>
      </c>
      <c r="I189" s="363">
        <v>0</v>
      </c>
      <c r="J189" s="362">
        <v>0</v>
      </c>
      <c r="K189" s="138"/>
    </row>
    <row r="190" spans="1:11" x14ac:dyDescent="0.25">
      <c r="A190" s="132" t="s">
        <v>96</v>
      </c>
      <c r="B190" s="363">
        <v>0</v>
      </c>
      <c r="C190" s="363">
        <v>0</v>
      </c>
      <c r="D190" s="363">
        <v>0</v>
      </c>
      <c r="E190" s="363">
        <v>0</v>
      </c>
      <c r="F190" s="363">
        <v>0</v>
      </c>
      <c r="G190" s="363">
        <v>0</v>
      </c>
      <c r="H190" s="363">
        <v>0</v>
      </c>
      <c r="I190" s="363">
        <v>0</v>
      </c>
      <c r="J190" s="362">
        <v>4.07391E-3</v>
      </c>
      <c r="K190" s="138"/>
    </row>
    <row r="191" spans="1:11" x14ac:dyDescent="0.25">
      <c r="A191" s="132" t="s">
        <v>100</v>
      </c>
      <c r="B191" s="363">
        <v>0</v>
      </c>
      <c r="C191" s="363">
        <v>0</v>
      </c>
      <c r="D191" s="363">
        <v>0</v>
      </c>
      <c r="E191" s="363">
        <v>0</v>
      </c>
      <c r="F191" s="363">
        <v>0</v>
      </c>
      <c r="G191" s="363">
        <v>0</v>
      </c>
      <c r="H191" s="363">
        <v>0</v>
      </c>
      <c r="I191" s="363">
        <v>0</v>
      </c>
      <c r="J191" s="362">
        <v>0.48573694000000001</v>
      </c>
      <c r="K191" s="138"/>
    </row>
    <row r="192" spans="1:11" x14ac:dyDescent="0.25">
      <c r="A192" s="132" t="s">
        <v>101</v>
      </c>
      <c r="B192" s="363">
        <v>0</v>
      </c>
      <c r="C192" s="363">
        <v>0</v>
      </c>
      <c r="D192" s="363">
        <v>0</v>
      </c>
      <c r="E192" s="363">
        <v>0</v>
      </c>
      <c r="F192" s="363">
        <v>0</v>
      </c>
      <c r="G192" s="363">
        <v>0</v>
      </c>
      <c r="H192" s="363">
        <v>0</v>
      </c>
      <c r="I192" s="363">
        <v>0</v>
      </c>
      <c r="J192" s="362">
        <v>0</v>
      </c>
      <c r="K192" s="138"/>
    </row>
    <row r="193" spans="1:11" x14ac:dyDescent="0.25">
      <c r="A193" s="132" t="s">
        <v>102</v>
      </c>
      <c r="B193" s="363">
        <v>0</v>
      </c>
      <c r="C193" s="363">
        <v>0</v>
      </c>
      <c r="D193" s="363">
        <v>0</v>
      </c>
      <c r="E193" s="363">
        <v>0</v>
      </c>
      <c r="F193" s="363">
        <v>0</v>
      </c>
      <c r="G193" s="363">
        <v>0</v>
      </c>
      <c r="H193" s="363">
        <v>0</v>
      </c>
      <c r="I193" s="363">
        <v>0</v>
      </c>
      <c r="J193" s="362">
        <v>0</v>
      </c>
      <c r="K193" s="138"/>
    </row>
    <row r="194" spans="1:11" x14ac:dyDescent="0.25">
      <c r="A194" s="132" t="s">
        <v>109</v>
      </c>
      <c r="B194" s="363">
        <v>0</v>
      </c>
      <c r="C194" s="363">
        <v>105.93197649</v>
      </c>
      <c r="D194" s="363">
        <v>0</v>
      </c>
      <c r="E194" s="363">
        <v>0</v>
      </c>
      <c r="F194" s="363">
        <v>0</v>
      </c>
      <c r="G194" s="363">
        <v>0</v>
      </c>
      <c r="H194" s="363">
        <v>0</v>
      </c>
      <c r="I194" s="363">
        <v>0.80494710999999997</v>
      </c>
      <c r="J194" s="362">
        <v>106.36191724</v>
      </c>
      <c r="K194" s="138"/>
    </row>
    <row r="195" spans="1:11" x14ac:dyDescent="0.25">
      <c r="A195" s="132" t="s">
        <v>110</v>
      </c>
      <c r="B195" s="363">
        <v>0</v>
      </c>
      <c r="C195" s="363">
        <v>0</v>
      </c>
      <c r="D195" s="363">
        <v>0</v>
      </c>
      <c r="E195" s="363">
        <v>0</v>
      </c>
      <c r="F195" s="363">
        <v>0</v>
      </c>
      <c r="G195" s="363">
        <v>0</v>
      </c>
      <c r="H195" s="363">
        <v>0</v>
      </c>
      <c r="I195" s="363">
        <v>0</v>
      </c>
      <c r="J195" s="362">
        <v>0</v>
      </c>
      <c r="K195" s="138"/>
    </row>
    <row r="196" spans="1:11" x14ac:dyDescent="0.25">
      <c r="A196" s="132" t="s">
        <v>112</v>
      </c>
      <c r="B196" s="363">
        <v>0</v>
      </c>
      <c r="C196" s="363">
        <v>0</v>
      </c>
      <c r="D196" s="363">
        <v>0</v>
      </c>
      <c r="E196" s="363">
        <v>0</v>
      </c>
      <c r="F196" s="363">
        <v>0</v>
      </c>
      <c r="G196" s="363">
        <v>0</v>
      </c>
      <c r="H196" s="363">
        <v>0</v>
      </c>
      <c r="I196" s="363">
        <v>0</v>
      </c>
      <c r="J196" s="362">
        <v>0</v>
      </c>
      <c r="K196" s="138"/>
    </row>
    <row r="197" spans="1:11" x14ac:dyDescent="0.25">
      <c r="A197" s="132" t="s">
        <v>119</v>
      </c>
      <c r="B197" s="363">
        <v>0</v>
      </c>
      <c r="C197" s="363">
        <v>0</v>
      </c>
      <c r="D197" s="363">
        <v>0</v>
      </c>
      <c r="E197" s="363">
        <v>0</v>
      </c>
      <c r="F197" s="363">
        <v>0</v>
      </c>
      <c r="G197" s="363">
        <v>0</v>
      </c>
      <c r="H197" s="363">
        <v>0</v>
      </c>
      <c r="I197" s="363">
        <v>2.7999999999999998E-4</v>
      </c>
      <c r="J197" s="362">
        <v>0.15775741000000001</v>
      </c>
      <c r="K197" s="138"/>
    </row>
    <row r="198" spans="1:11" x14ac:dyDescent="0.25">
      <c r="A198" s="132" t="s">
        <v>124</v>
      </c>
      <c r="B198" s="363">
        <v>0</v>
      </c>
      <c r="C198" s="363">
        <v>0</v>
      </c>
      <c r="D198" s="363">
        <v>0</v>
      </c>
      <c r="E198" s="363">
        <v>0</v>
      </c>
      <c r="F198" s="363">
        <v>0</v>
      </c>
      <c r="G198" s="363">
        <v>0</v>
      </c>
      <c r="H198" s="363">
        <v>0</v>
      </c>
      <c r="I198" s="363">
        <v>0</v>
      </c>
      <c r="J198" s="362">
        <v>0</v>
      </c>
      <c r="K198" s="138"/>
    </row>
    <row r="199" spans="1:11" x14ac:dyDescent="0.25">
      <c r="A199" s="132" t="s">
        <v>126</v>
      </c>
      <c r="B199" s="363">
        <v>0</v>
      </c>
      <c r="C199" s="363">
        <v>0</v>
      </c>
      <c r="D199" s="363">
        <v>0</v>
      </c>
      <c r="E199" s="363">
        <v>0</v>
      </c>
      <c r="F199" s="363">
        <v>0</v>
      </c>
      <c r="G199" s="363">
        <v>0</v>
      </c>
      <c r="H199" s="363">
        <v>0</v>
      </c>
      <c r="I199" s="363">
        <v>0</v>
      </c>
      <c r="J199" s="362">
        <v>0</v>
      </c>
      <c r="K199" s="138"/>
    </row>
    <row r="200" spans="1:11" x14ac:dyDescent="0.25">
      <c r="A200" s="132" t="s">
        <v>129</v>
      </c>
      <c r="B200" s="363">
        <v>1.0261708700000001</v>
      </c>
      <c r="C200" s="363">
        <v>39.221739920000005</v>
      </c>
      <c r="D200" s="363">
        <v>0</v>
      </c>
      <c r="E200" s="363">
        <v>0</v>
      </c>
      <c r="F200" s="363">
        <v>0</v>
      </c>
      <c r="G200" s="363">
        <v>0</v>
      </c>
      <c r="H200" s="363">
        <v>0</v>
      </c>
      <c r="I200" s="363">
        <v>1.04572581</v>
      </c>
      <c r="J200" s="362">
        <v>40.203736390000003</v>
      </c>
      <c r="K200" s="138"/>
    </row>
    <row r="201" spans="1:11" x14ac:dyDescent="0.25">
      <c r="A201" s="132" t="s">
        <v>131</v>
      </c>
      <c r="B201" s="363">
        <v>0</v>
      </c>
      <c r="C201" s="363">
        <v>0</v>
      </c>
      <c r="D201" s="363">
        <v>0</v>
      </c>
      <c r="E201" s="363">
        <v>0</v>
      </c>
      <c r="F201" s="363">
        <v>0</v>
      </c>
      <c r="G201" s="363">
        <v>0</v>
      </c>
      <c r="H201" s="363">
        <v>0</v>
      </c>
      <c r="I201" s="363">
        <v>0</v>
      </c>
      <c r="J201" s="362">
        <v>0</v>
      </c>
      <c r="K201" s="138"/>
    </row>
    <row r="202" spans="1:11" x14ac:dyDescent="0.25">
      <c r="A202" s="132" t="s">
        <v>132</v>
      </c>
      <c r="B202" s="363">
        <v>0</v>
      </c>
      <c r="C202" s="363">
        <v>0</v>
      </c>
      <c r="D202" s="363">
        <v>0</v>
      </c>
      <c r="E202" s="363">
        <v>0</v>
      </c>
      <c r="F202" s="363">
        <v>0</v>
      </c>
      <c r="G202" s="363">
        <v>0</v>
      </c>
      <c r="H202" s="363">
        <v>0</v>
      </c>
      <c r="I202" s="363">
        <v>2.5371250000000001</v>
      </c>
      <c r="J202" s="362">
        <v>1.798897E-2</v>
      </c>
      <c r="K202" s="138"/>
    </row>
    <row r="203" spans="1:11" x14ac:dyDescent="0.25">
      <c r="A203" s="132" t="s">
        <v>137</v>
      </c>
      <c r="B203" s="363">
        <v>0</v>
      </c>
      <c r="C203" s="363">
        <v>0</v>
      </c>
      <c r="D203" s="363">
        <v>0</v>
      </c>
      <c r="E203" s="363">
        <v>0</v>
      </c>
      <c r="F203" s="363">
        <v>0</v>
      </c>
      <c r="G203" s="363">
        <v>0</v>
      </c>
      <c r="H203" s="363">
        <v>0</v>
      </c>
      <c r="I203" s="363">
        <v>0</v>
      </c>
      <c r="J203" s="362">
        <v>0</v>
      </c>
      <c r="K203" s="138"/>
    </row>
    <row r="204" spans="1:11" x14ac:dyDescent="0.25">
      <c r="A204" s="132" t="s">
        <v>138</v>
      </c>
      <c r="B204" s="363">
        <v>0</v>
      </c>
      <c r="C204" s="363">
        <v>0</v>
      </c>
      <c r="D204" s="363">
        <v>0</v>
      </c>
      <c r="E204" s="363">
        <v>0</v>
      </c>
      <c r="F204" s="363">
        <v>0</v>
      </c>
      <c r="G204" s="363">
        <v>0</v>
      </c>
      <c r="H204" s="363">
        <v>0</v>
      </c>
      <c r="I204" s="363">
        <v>0</v>
      </c>
      <c r="J204" s="362">
        <v>0</v>
      </c>
      <c r="K204" s="138"/>
    </row>
    <row r="205" spans="1:11" x14ac:dyDescent="0.25">
      <c r="A205" s="132" t="s">
        <v>139</v>
      </c>
      <c r="B205" s="363">
        <v>6.2689999999999998E-5</v>
      </c>
      <c r="C205" s="363">
        <v>0</v>
      </c>
      <c r="D205" s="363">
        <v>0</v>
      </c>
      <c r="E205" s="363">
        <v>0</v>
      </c>
      <c r="F205" s="363">
        <v>0</v>
      </c>
      <c r="G205" s="363">
        <v>0</v>
      </c>
      <c r="H205" s="363">
        <v>0</v>
      </c>
      <c r="I205" s="363">
        <v>3.3000000000000003E-5</v>
      </c>
      <c r="J205" s="362">
        <v>8.0249999999999991E-3</v>
      </c>
      <c r="K205" s="138"/>
    </row>
    <row r="206" spans="1:11" x14ac:dyDescent="0.25">
      <c r="A206" s="132" t="s">
        <v>140</v>
      </c>
      <c r="B206" s="363">
        <v>0</v>
      </c>
      <c r="C206" s="363">
        <v>0</v>
      </c>
      <c r="D206" s="363">
        <v>0</v>
      </c>
      <c r="E206" s="363">
        <v>0</v>
      </c>
      <c r="F206" s="363">
        <v>0</v>
      </c>
      <c r="G206" s="363">
        <v>0</v>
      </c>
      <c r="H206" s="363">
        <v>0</v>
      </c>
      <c r="I206" s="363">
        <v>0</v>
      </c>
      <c r="J206" s="362">
        <v>0</v>
      </c>
      <c r="K206" s="138"/>
    </row>
    <row r="207" spans="1:11" x14ac:dyDescent="0.25">
      <c r="A207" s="132" t="s">
        <v>141</v>
      </c>
      <c r="B207" s="363">
        <v>0</v>
      </c>
      <c r="C207" s="363">
        <v>0</v>
      </c>
      <c r="D207" s="363">
        <v>0</v>
      </c>
      <c r="E207" s="363">
        <v>0</v>
      </c>
      <c r="F207" s="363">
        <v>0</v>
      </c>
      <c r="G207" s="363">
        <v>0</v>
      </c>
      <c r="H207" s="363">
        <v>0</v>
      </c>
      <c r="I207" s="363">
        <v>1.4E-5</v>
      </c>
      <c r="J207" s="362">
        <v>9.0515000000000005E-3</v>
      </c>
      <c r="K207" s="138"/>
    </row>
    <row r="208" spans="1:11" x14ac:dyDescent="0.25">
      <c r="A208" s="132" t="s">
        <v>146</v>
      </c>
      <c r="B208" s="363">
        <v>1.0000000000000001E-5</v>
      </c>
      <c r="C208" s="363">
        <v>0</v>
      </c>
      <c r="D208" s="363">
        <v>0</v>
      </c>
      <c r="E208" s="363">
        <v>0</v>
      </c>
      <c r="F208" s="363">
        <v>0</v>
      </c>
      <c r="G208" s="363">
        <v>0</v>
      </c>
      <c r="H208" s="363">
        <v>0</v>
      </c>
      <c r="I208" s="363">
        <v>2.9999999999999997E-4</v>
      </c>
      <c r="J208" s="362">
        <v>3.1484829999999998E-2</v>
      </c>
      <c r="K208" s="138"/>
    </row>
    <row r="209" spans="1:11" x14ac:dyDescent="0.25">
      <c r="A209" s="132" t="s">
        <v>148</v>
      </c>
      <c r="B209" s="363">
        <v>0</v>
      </c>
      <c r="C209" s="363">
        <v>0.12659214999999999</v>
      </c>
      <c r="D209" s="363">
        <v>0</v>
      </c>
      <c r="E209" s="363">
        <v>0</v>
      </c>
      <c r="F209" s="363">
        <v>0</v>
      </c>
      <c r="G209" s="363">
        <v>0</v>
      </c>
      <c r="H209" s="363">
        <v>0</v>
      </c>
      <c r="I209" s="363">
        <v>0.496674</v>
      </c>
      <c r="J209" s="362">
        <v>0.18857107000000001</v>
      </c>
      <c r="K209" s="138"/>
    </row>
    <row r="210" spans="1:11" x14ac:dyDescent="0.25">
      <c r="A210" s="132" t="s">
        <v>150</v>
      </c>
      <c r="B210" s="363">
        <v>0</v>
      </c>
      <c r="C210" s="363">
        <v>0</v>
      </c>
      <c r="D210" s="363">
        <v>0</v>
      </c>
      <c r="E210" s="363">
        <v>0</v>
      </c>
      <c r="F210" s="363">
        <v>0</v>
      </c>
      <c r="G210" s="363">
        <v>0</v>
      </c>
      <c r="H210" s="363">
        <v>0</v>
      </c>
      <c r="I210" s="363">
        <v>0.11145580000000001</v>
      </c>
      <c r="J210" s="362">
        <v>1.1526719999999999E-2</v>
      </c>
      <c r="K210" s="138"/>
    </row>
    <row r="211" spans="1:11" x14ac:dyDescent="0.25">
      <c r="A211" s="132" t="s">
        <v>153</v>
      </c>
      <c r="B211" s="363">
        <v>0</v>
      </c>
      <c r="C211" s="363">
        <v>0</v>
      </c>
      <c r="D211" s="363">
        <v>0</v>
      </c>
      <c r="E211" s="363">
        <v>0</v>
      </c>
      <c r="F211" s="363">
        <v>0</v>
      </c>
      <c r="G211" s="363">
        <v>0</v>
      </c>
      <c r="H211" s="363">
        <v>0</v>
      </c>
      <c r="I211" s="363">
        <v>0</v>
      </c>
      <c r="J211" s="362">
        <v>2.2969600000000002E-3</v>
      </c>
      <c r="K211" s="138"/>
    </row>
    <row r="212" spans="1:11" x14ac:dyDescent="0.25">
      <c r="A212" s="132" t="s">
        <v>154</v>
      </c>
      <c r="B212" s="363">
        <v>0</v>
      </c>
      <c r="C212" s="363">
        <v>0</v>
      </c>
      <c r="D212" s="363">
        <v>0</v>
      </c>
      <c r="E212" s="363">
        <v>0</v>
      </c>
      <c r="F212" s="363">
        <v>0</v>
      </c>
      <c r="G212" s="363">
        <v>0</v>
      </c>
      <c r="H212" s="363">
        <v>0</v>
      </c>
      <c r="I212" s="363">
        <v>5.1260769999999997E-2</v>
      </c>
      <c r="J212" s="362">
        <v>8.9999999999999998E-4</v>
      </c>
      <c r="K212" s="138"/>
    </row>
    <row r="213" spans="1:11" x14ac:dyDescent="0.25">
      <c r="A213" s="132" t="s">
        <v>155</v>
      </c>
      <c r="B213" s="363">
        <v>0</v>
      </c>
      <c r="C213" s="363">
        <v>0</v>
      </c>
      <c r="D213" s="363">
        <v>0</v>
      </c>
      <c r="E213" s="363">
        <v>0</v>
      </c>
      <c r="F213" s="363">
        <v>0</v>
      </c>
      <c r="G213" s="363">
        <v>0</v>
      </c>
      <c r="H213" s="363">
        <v>0</v>
      </c>
      <c r="I213" s="363">
        <v>0</v>
      </c>
      <c r="J213" s="362">
        <v>1.0906569999999999E-2</v>
      </c>
    </row>
    <row r="214" spans="1:11" x14ac:dyDescent="0.25">
      <c r="A214" s="132" t="s">
        <v>156</v>
      </c>
      <c r="B214" s="363">
        <v>0</v>
      </c>
      <c r="C214" s="363">
        <v>0</v>
      </c>
      <c r="D214" s="363">
        <v>0</v>
      </c>
      <c r="E214" s="363">
        <v>0</v>
      </c>
      <c r="F214" s="363">
        <v>0</v>
      </c>
      <c r="G214" s="363">
        <v>0</v>
      </c>
      <c r="H214" s="363">
        <v>0</v>
      </c>
      <c r="I214" s="363">
        <v>0</v>
      </c>
      <c r="J214" s="362">
        <v>0</v>
      </c>
    </row>
    <row r="215" spans="1:11" x14ac:dyDescent="0.25">
      <c r="A215" s="132" t="s">
        <v>158</v>
      </c>
      <c r="B215" s="363">
        <v>0</v>
      </c>
      <c r="C215" s="363">
        <v>0</v>
      </c>
      <c r="D215" s="363">
        <v>0</v>
      </c>
      <c r="E215" s="363">
        <v>0</v>
      </c>
      <c r="F215" s="363">
        <v>0</v>
      </c>
      <c r="G215" s="363">
        <v>0</v>
      </c>
      <c r="H215" s="363">
        <v>0</v>
      </c>
      <c r="I215" s="363">
        <v>0</v>
      </c>
      <c r="J215" s="362">
        <v>0</v>
      </c>
    </row>
    <row r="216" spans="1:11" x14ac:dyDescent="0.25">
      <c r="A216" s="132" t="s">
        <v>162</v>
      </c>
      <c r="B216" s="363">
        <v>0</v>
      </c>
      <c r="C216" s="363">
        <v>0</v>
      </c>
      <c r="D216" s="363">
        <v>0</v>
      </c>
      <c r="E216" s="363">
        <v>0</v>
      </c>
      <c r="F216" s="363">
        <v>0</v>
      </c>
      <c r="G216" s="363">
        <v>0</v>
      </c>
      <c r="H216" s="363">
        <v>0</v>
      </c>
      <c r="I216" s="363">
        <v>0</v>
      </c>
      <c r="J216" s="362">
        <v>0</v>
      </c>
    </row>
    <row r="217" spans="1:11" x14ac:dyDescent="0.25">
      <c r="A217" s="132" t="s">
        <v>164</v>
      </c>
      <c r="B217" s="363">
        <v>0</v>
      </c>
      <c r="C217" s="363">
        <v>0</v>
      </c>
      <c r="D217" s="363">
        <v>0</v>
      </c>
      <c r="E217" s="363">
        <v>0</v>
      </c>
      <c r="F217" s="363">
        <v>0</v>
      </c>
      <c r="G217" s="363">
        <v>0</v>
      </c>
      <c r="H217" s="363">
        <v>0</v>
      </c>
      <c r="I217" s="363">
        <v>0</v>
      </c>
      <c r="J217" s="362">
        <v>0</v>
      </c>
    </row>
    <row r="218" spans="1:11" x14ac:dyDescent="0.25">
      <c r="A218" s="132" t="s">
        <v>165</v>
      </c>
      <c r="B218" s="363">
        <v>0</v>
      </c>
      <c r="C218" s="363">
        <v>0</v>
      </c>
      <c r="D218" s="363">
        <v>0</v>
      </c>
      <c r="E218" s="363">
        <v>0</v>
      </c>
      <c r="F218" s="363">
        <v>0</v>
      </c>
      <c r="G218" s="363">
        <v>0</v>
      </c>
      <c r="H218" s="363">
        <v>0</v>
      </c>
      <c r="I218" s="363">
        <v>0</v>
      </c>
      <c r="J218" s="362">
        <v>1.6318010000000001E-2</v>
      </c>
    </row>
    <row r="219" spans="1:11" x14ac:dyDescent="0.25">
      <c r="A219" s="132" t="s">
        <v>167</v>
      </c>
      <c r="B219" s="363">
        <v>0</v>
      </c>
      <c r="C219" s="363">
        <v>0</v>
      </c>
      <c r="D219" s="363">
        <v>0</v>
      </c>
      <c r="E219" s="363">
        <v>0</v>
      </c>
      <c r="F219" s="363">
        <v>0</v>
      </c>
      <c r="G219" s="363">
        <v>0</v>
      </c>
      <c r="H219" s="363">
        <v>0</v>
      </c>
      <c r="I219" s="363">
        <v>9.1531499999999988E-3</v>
      </c>
      <c r="J219" s="362">
        <v>0</v>
      </c>
    </row>
    <row r="220" spans="1:11" x14ac:dyDescent="0.25">
      <c r="A220" s="132" t="s">
        <v>176</v>
      </c>
      <c r="B220" s="363">
        <v>0</v>
      </c>
      <c r="C220" s="363">
        <v>0</v>
      </c>
      <c r="D220" s="363">
        <v>0</v>
      </c>
      <c r="E220" s="363">
        <v>0</v>
      </c>
      <c r="F220" s="363">
        <v>0</v>
      </c>
      <c r="G220" s="363">
        <v>0</v>
      </c>
      <c r="H220" s="363">
        <v>0</v>
      </c>
      <c r="I220" s="363">
        <v>0</v>
      </c>
      <c r="J220" s="362">
        <v>0</v>
      </c>
    </row>
    <row r="221" spans="1:11" x14ac:dyDescent="0.25">
      <c r="A221" s="132" t="s">
        <v>177</v>
      </c>
      <c r="B221" s="363">
        <v>0</v>
      </c>
      <c r="C221" s="363">
        <v>0</v>
      </c>
      <c r="D221" s="363">
        <v>0</v>
      </c>
      <c r="E221" s="363">
        <v>0</v>
      </c>
      <c r="F221" s="363">
        <v>0</v>
      </c>
      <c r="G221" s="363">
        <v>0</v>
      </c>
      <c r="H221" s="363">
        <v>0</v>
      </c>
      <c r="I221" s="363">
        <v>0</v>
      </c>
      <c r="J221" s="362">
        <v>0</v>
      </c>
    </row>
    <row r="222" spans="1:11" x14ac:dyDescent="0.25">
      <c r="A222" s="132" t="s">
        <v>179</v>
      </c>
      <c r="B222" s="363">
        <v>0.20368969000000001</v>
      </c>
      <c r="C222" s="363">
        <v>0</v>
      </c>
      <c r="D222" s="363">
        <v>0</v>
      </c>
      <c r="E222" s="363">
        <v>0</v>
      </c>
      <c r="F222" s="363">
        <v>0</v>
      </c>
      <c r="G222" s="363">
        <v>0</v>
      </c>
      <c r="H222" s="363">
        <v>0</v>
      </c>
      <c r="I222" s="363">
        <v>2.5000000000000001E-3</v>
      </c>
      <c r="J222" s="362">
        <v>0</v>
      </c>
    </row>
    <row r="223" spans="1:11" x14ac:dyDescent="0.25">
      <c r="A223" s="132" t="s">
        <v>181</v>
      </c>
      <c r="B223" s="363">
        <v>0.10563</v>
      </c>
      <c r="C223" s="363">
        <v>0</v>
      </c>
      <c r="D223" s="363">
        <v>0</v>
      </c>
      <c r="E223" s="363">
        <v>0</v>
      </c>
      <c r="F223" s="363">
        <v>0</v>
      </c>
      <c r="G223" s="363">
        <v>0</v>
      </c>
      <c r="H223" s="363">
        <v>0</v>
      </c>
      <c r="I223" s="363">
        <v>2.294E-3</v>
      </c>
      <c r="J223" s="362">
        <v>2.200761E-2</v>
      </c>
    </row>
    <row r="224" spans="1:11" x14ac:dyDescent="0.25">
      <c r="A224" s="132" t="s">
        <v>182</v>
      </c>
      <c r="B224" s="363">
        <v>0</v>
      </c>
      <c r="C224" s="363">
        <v>0</v>
      </c>
      <c r="D224" s="363">
        <v>0</v>
      </c>
      <c r="E224" s="363">
        <v>0</v>
      </c>
      <c r="F224" s="363">
        <v>0</v>
      </c>
      <c r="G224" s="363">
        <v>0</v>
      </c>
      <c r="H224" s="363">
        <v>0</v>
      </c>
      <c r="I224" s="363">
        <v>9.0719999999999995E-2</v>
      </c>
      <c r="J224" s="362">
        <v>1.1385200000000002E-2</v>
      </c>
    </row>
    <row r="225" spans="1:10" x14ac:dyDescent="0.25">
      <c r="A225" s="132" t="s">
        <v>183</v>
      </c>
      <c r="B225" s="363">
        <v>0</v>
      </c>
      <c r="C225" s="363">
        <v>0</v>
      </c>
      <c r="D225" s="363">
        <v>0</v>
      </c>
      <c r="E225" s="363">
        <v>0</v>
      </c>
      <c r="F225" s="363">
        <v>0</v>
      </c>
      <c r="G225" s="363">
        <v>0</v>
      </c>
      <c r="H225" s="363">
        <v>0</v>
      </c>
      <c r="I225" s="363">
        <v>0</v>
      </c>
      <c r="J225" s="362">
        <v>0</v>
      </c>
    </row>
    <row r="226" spans="1:10" x14ac:dyDescent="0.25">
      <c r="A226" s="132" t="s">
        <v>186</v>
      </c>
      <c r="B226" s="363">
        <v>0</v>
      </c>
      <c r="C226" s="363">
        <v>0</v>
      </c>
      <c r="D226" s="363">
        <v>0</v>
      </c>
      <c r="E226" s="363">
        <v>0</v>
      </c>
      <c r="F226" s="363">
        <v>0</v>
      </c>
      <c r="G226" s="363">
        <v>0</v>
      </c>
      <c r="H226" s="363">
        <v>0</v>
      </c>
      <c r="I226" s="363">
        <v>0</v>
      </c>
      <c r="J226" s="362">
        <v>0</v>
      </c>
    </row>
    <row r="227" spans="1:10" x14ac:dyDescent="0.25">
      <c r="A227" s="132" t="s">
        <v>187</v>
      </c>
      <c r="B227" s="363">
        <v>0</v>
      </c>
      <c r="C227" s="363">
        <v>0</v>
      </c>
      <c r="D227" s="363">
        <v>0</v>
      </c>
      <c r="E227" s="363">
        <v>0</v>
      </c>
      <c r="F227" s="363">
        <v>0</v>
      </c>
      <c r="G227" s="363">
        <v>0</v>
      </c>
      <c r="H227" s="363">
        <v>0</v>
      </c>
      <c r="I227" s="363">
        <v>0</v>
      </c>
      <c r="J227" s="362">
        <v>8.3672699999999996E-3</v>
      </c>
    </row>
    <row r="228" spans="1:10" x14ac:dyDescent="0.25">
      <c r="A228" s="132" t="s">
        <v>188</v>
      </c>
      <c r="B228" s="363">
        <v>0</v>
      </c>
      <c r="C228" s="363">
        <v>0</v>
      </c>
      <c r="D228" s="363">
        <v>0</v>
      </c>
      <c r="E228" s="363">
        <v>0</v>
      </c>
      <c r="F228" s="363">
        <v>0</v>
      </c>
      <c r="G228" s="363">
        <v>0</v>
      </c>
      <c r="H228" s="363">
        <v>0</v>
      </c>
      <c r="I228" s="363">
        <v>0</v>
      </c>
      <c r="J228" s="362">
        <v>5.4509160000000001E-2</v>
      </c>
    </row>
    <row r="229" spans="1:10" x14ac:dyDescent="0.25">
      <c r="A229" s="132" t="s">
        <v>190</v>
      </c>
      <c r="B229" s="363">
        <v>0</v>
      </c>
      <c r="C229" s="363">
        <v>0</v>
      </c>
      <c r="D229" s="363">
        <v>0</v>
      </c>
      <c r="E229" s="363">
        <v>0</v>
      </c>
      <c r="F229" s="363">
        <v>0</v>
      </c>
      <c r="G229" s="363">
        <v>0</v>
      </c>
      <c r="H229" s="363">
        <v>0</v>
      </c>
      <c r="I229" s="363">
        <v>5.9999999999999995E-4</v>
      </c>
      <c r="J229" s="362">
        <v>2.26129E-3</v>
      </c>
    </row>
    <row r="230" spans="1:10" x14ac:dyDescent="0.25">
      <c r="A230" s="132" t="s">
        <v>191</v>
      </c>
      <c r="B230" s="363">
        <v>0</v>
      </c>
      <c r="C230" s="363">
        <v>0</v>
      </c>
      <c r="D230" s="363">
        <v>0</v>
      </c>
      <c r="E230" s="363">
        <v>0</v>
      </c>
      <c r="F230" s="363">
        <v>0</v>
      </c>
      <c r="G230" s="363">
        <v>0</v>
      </c>
      <c r="H230" s="363">
        <v>0</v>
      </c>
      <c r="I230" s="363">
        <v>0</v>
      </c>
      <c r="J230" s="362">
        <v>1.676E-3</v>
      </c>
    </row>
    <row r="231" spans="1:10" x14ac:dyDescent="0.25">
      <c r="A231" s="132" t="s">
        <v>193</v>
      </c>
      <c r="B231" s="363">
        <v>0</v>
      </c>
      <c r="C231" s="363">
        <v>0</v>
      </c>
      <c r="D231" s="363">
        <v>0</v>
      </c>
      <c r="E231" s="363">
        <v>0</v>
      </c>
      <c r="F231" s="363">
        <v>0</v>
      </c>
      <c r="G231" s="363">
        <v>0</v>
      </c>
      <c r="H231" s="363">
        <v>0</v>
      </c>
      <c r="I231" s="363">
        <v>0</v>
      </c>
      <c r="J231" s="362">
        <v>0</v>
      </c>
    </row>
    <row r="232" spans="1:10" x14ac:dyDescent="0.25">
      <c r="A232" s="132" t="s">
        <v>203</v>
      </c>
      <c r="B232" s="363">
        <v>0</v>
      </c>
      <c r="C232" s="363">
        <v>0</v>
      </c>
      <c r="D232" s="363">
        <v>0</v>
      </c>
      <c r="E232" s="363">
        <v>0</v>
      </c>
      <c r="F232" s="363">
        <v>0</v>
      </c>
      <c r="G232" s="363">
        <v>0</v>
      </c>
      <c r="H232" s="363">
        <v>0</v>
      </c>
      <c r="I232" s="363">
        <v>0.44678899999999999</v>
      </c>
      <c r="J232" s="362">
        <v>2.9909639999999998E-2</v>
      </c>
    </row>
    <row r="233" spans="1:10" x14ac:dyDescent="0.25">
      <c r="A233" s="132" t="s">
        <v>207</v>
      </c>
      <c r="B233" s="363">
        <v>0</v>
      </c>
      <c r="C233" s="363">
        <v>1.82113E-3</v>
      </c>
      <c r="D233" s="363">
        <v>0</v>
      </c>
      <c r="E233" s="363">
        <v>0</v>
      </c>
      <c r="F233" s="363">
        <v>0</v>
      </c>
      <c r="G233" s="363">
        <v>0</v>
      </c>
      <c r="H233" s="363">
        <v>0</v>
      </c>
      <c r="I233" s="363">
        <v>5.9900000000000003E-4</v>
      </c>
      <c r="J233" s="362">
        <v>1.82113E-3</v>
      </c>
    </row>
    <row r="234" spans="1:10" x14ac:dyDescent="0.25">
      <c r="A234" s="132" t="s">
        <v>208</v>
      </c>
      <c r="B234" s="363">
        <v>0</v>
      </c>
      <c r="C234" s="363">
        <v>0</v>
      </c>
      <c r="D234" s="363">
        <v>0</v>
      </c>
      <c r="E234" s="363">
        <v>0</v>
      </c>
      <c r="F234" s="363">
        <v>0</v>
      </c>
      <c r="G234" s="363">
        <v>0</v>
      </c>
      <c r="H234" s="363">
        <v>0</v>
      </c>
      <c r="I234" s="363">
        <v>0</v>
      </c>
      <c r="J234" s="362">
        <v>2.2476499999999999E-3</v>
      </c>
    </row>
    <row r="235" spans="1:10" x14ac:dyDescent="0.25">
      <c r="A235" s="132" t="s">
        <v>213</v>
      </c>
      <c r="B235" s="363">
        <v>0</v>
      </c>
      <c r="C235" s="363">
        <v>0</v>
      </c>
      <c r="D235" s="363">
        <v>0</v>
      </c>
      <c r="E235" s="363">
        <v>0</v>
      </c>
      <c r="F235" s="363">
        <v>0</v>
      </c>
      <c r="G235" s="363">
        <v>0</v>
      </c>
      <c r="H235" s="363">
        <v>0</v>
      </c>
      <c r="I235" s="363">
        <v>2.0470000000000002E-3</v>
      </c>
      <c r="J235" s="362">
        <v>0</v>
      </c>
    </row>
    <row r="236" spans="1:10" x14ac:dyDescent="0.25">
      <c r="A236" s="132" t="s">
        <v>215</v>
      </c>
      <c r="B236" s="363">
        <v>0</v>
      </c>
      <c r="C236" s="363">
        <v>10.674470490000001</v>
      </c>
      <c r="D236" s="363">
        <v>0</v>
      </c>
      <c r="E236" s="363">
        <v>0</v>
      </c>
      <c r="F236" s="363">
        <v>5.1952999999999993E-4</v>
      </c>
      <c r="G236" s="363">
        <v>0</v>
      </c>
      <c r="H236" s="363">
        <v>0</v>
      </c>
      <c r="I236" s="363">
        <v>5.9209653600000003</v>
      </c>
      <c r="J236" s="362">
        <v>10.68477189</v>
      </c>
    </row>
    <row r="237" spans="1:10" x14ac:dyDescent="0.25">
      <c r="A237" s="132" t="s">
        <v>217</v>
      </c>
      <c r="B237" s="363">
        <v>0</v>
      </c>
      <c r="C237" s="363">
        <v>0</v>
      </c>
      <c r="D237" s="363">
        <v>0</v>
      </c>
      <c r="E237" s="363">
        <v>0</v>
      </c>
      <c r="F237" s="363">
        <v>0</v>
      </c>
      <c r="G237" s="363">
        <v>0</v>
      </c>
      <c r="H237" s="363">
        <v>0</v>
      </c>
      <c r="I237" s="363">
        <v>1.5252730000000001</v>
      </c>
      <c r="J237" s="362">
        <v>0</v>
      </c>
    </row>
    <row r="238" spans="1:10" x14ac:dyDescent="0.25">
      <c r="A238" s="132" t="s">
        <v>218</v>
      </c>
      <c r="B238" s="363">
        <v>0</v>
      </c>
      <c r="C238" s="363">
        <v>93.461765939999992</v>
      </c>
      <c r="D238" s="363">
        <v>0</v>
      </c>
      <c r="E238" s="363">
        <v>0</v>
      </c>
      <c r="F238" s="363">
        <v>0</v>
      </c>
      <c r="G238" s="363">
        <v>0</v>
      </c>
      <c r="H238" s="363">
        <v>0</v>
      </c>
      <c r="I238" s="363">
        <v>4.4999999999999998E-2</v>
      </c>
      <c r="J238" s="362">
        <v>93.461765939999992</v>
      </c>
    </row>
    <row r="239" spans="1:10" x14ac:dyDescent="0.25">
      <c r="A239" s="132" t="s">
        <v>219</v>
      </c>
      <c r="B239" s="363">
        <v>0</v>
      </c>
      <c r="C239" s="363">
        <v>0</v>
      </c>
      <c r="D239" s="363">
        <v>0</v>
      </c>
      <c r="E239" s="363">
        <v>0</v>
      </c>
      <c r="F239" s="363">
        <v>0</v>
      </c>
      <c r="G239" s="363">
        <v>0</v>
      </c>
      <c r="H239" s="363">
        <v>0</v>
      </c>
      <c r="I239" s="363">
        <v>0</v>
      </c>
      <c r="J239" s="362">
        <v>0</v>
      </c>
    </row>
    <row r="240" spans="1:10" x14ac:dyDescent="0.25">
      <c r="A240" s="132" t="s">
        <v>221</v>
      </c>
      <c r="B240" s="363">
        <v>0</v>
      </c>
      <c r="C240" s="363">
        <v>0</v>
      </c>
      <c r="D240" s="363">
        <v>0</v>
      </c>
      <c r="E240" s="363">
        <v>0</v>
      </c>
      <c r="F240" s="363">
        <v>0</v>
      </c>
      <c r="G240" s="363">
        <v>0</v>
      </c>
      <c r="H240" s="363">
        <v>0</v>
      </c>
      <c r="I240" s="363">
        <v>2.3879999999999999E-3</v>
      </c>
      <c r="J240" s="362">
        <v>0.10743509</v>
      </c>
    </row>
    <row r="241" spans="1:10" x14ac:dyDescent="0.25">
      <c r="A241" s="132" t="s">
        <v>223</v>
      </c>
      <c r="B241" s="363">
        <v>0</v>
      </c>
      <c r="C241" s="363">
        <v>0</v>
      </c>
      <c r="D241" s="363">
        <v>0</v>
      </c>
      <c r="E241" s="363">
        <v>0</v>
      </c>
      <c r="F241" s="363">
        <v>0</v>
      </c>
      <c r="G241" s="363">
        <v>0</v>
      </c>
      <c r="H241" s="363">
        <v>0</v>
      </c>
      <c r="I241" s="363">
        <v>0</v>
      </c>
      <c r="J241" s="362">
        <v>0</v>
      </c>
    </row>
    <row r="242" spans="1:10" x14ac:dyDescent="0.25">
      <c r="A242" s="132" t="s">
        <v>226</v>
      </c>
      <c r="B242" s="363">
        <v>0</v>
      </c>
      <c r="C242" s="363">
        <v>0</v>
      </c>
      <c r="D242" s="363">
        <v>0</v>
      </c>
      <c r="E242" s="363">
        <v>0</v>
      </c>
      <c r="F242" s="363">
        <v>0</v>
      </c>
      <c r="G242" s="363">
        <v>0</v>
      </c>
      <c r="H242" s="363">
        <v>0</v>
      </c>
      <c r="I242" s="363">
        <v>2.1000000000000001E-2</v>
      </c>
      <c r="J242" s="362">
        <v>0</v>
      </c>
    </row>
    <row r="243" spans="1:10" x14ac:dyDescent="0.25">
      <c r="A243" s="132" t="s">
        <v>227</v>
      </c>
      <c r="B243" s="363">
        <v>0</v>
      </c>
      <c r="C243" s="363">
        <v>0</v>
      </c>
      <c r="D243" s="363">
        <v>0</v>
      </c>
      <c r="E243" s="363">
        <v>0</v>
      </c>
      <c r="F243" s="363">
        <v>0</v>
      </c>
      <c r="G243" s="363">
        <v>0</v>
      </c>
      <c r="H243" s="363">
        <v>0</v>
      </c>
      <c r="I243" s="363">
        <v>1.408E-3</v>
      </c>
      <c r="J243" s="362">
        <v>4.1171430000000002E-2</v>
      </c>
    </row>
    <row r="244" spans="1:10" x14ac:dyDescent="0.25">
      <c r="A244" s="132" t="s">
        <v>229</v>
      </c>
      <c r="B244" s="363">
        <v>0</v>
      </c>
      <c r="C244" s="363">
        <v>0.30512252000000001</v>
      </c>
      <c r="D244" s="363">
        <v>0</v>
      </c>
      <c r="E244" s="363">
        <v>0</v>
      </c>
      <c r="F244" s="363">
        <v>0</v>
      </c>
      <c r="G244" s="363">
        <v>0</v>
      </c>
      <c r="H244" s="363">
        <v>0</v>
      </c>
      <c r="I244" s="363">
        <v>0.45522546999999997</v>
      </c>
      <c r="J244" s="362">
        <v>1.6418281299999999</v>
      </c>
    </row>
    <row r="245" spans="1:10" x14ac:dyDescent="0.25">
      <c r="A245" s="132" t="s">
        <v>239</v>
      </c>
      <c r="B245" s="363">
        <v>0</v>
      </c>
      <c r="C245" s="363">
        <v>0</v>
      </c>
      <c r="D245" s="363">
        <v>0</v>
      </c>
      <c r="E245" s="363">
        <v>0</v>
      </c>
      <c r="F245" s="363">
        <v>0</v>
      </c>
      <c r="G245" s="363">
        <v>0</v>
      </c>
      <c r="H245" s="363">
        <v>0</v>
      </c>
      <c r="I245" s="363">
        <v>2.2849000000000001E-2</v>
      </c>
      <c r="J245" s="362">
        <v>2.1804000000000003E-3</v>
      </c>
    </row>
    <row r="246" spans="1:10" x14ac:dyDescent="0.25">
      <c r="A246" s="132" t="s">
        <v>240</v>
      </c>
      <c r="B246" s="363">
        <v>0.17937814000000002</v>
      </c>
      <c r="C246" s="363">
        <v>0</v>
      </c>
      <c r="D246" s="363">
        <v>0</v>
      </c>
      <c r="E246" s="363">
        <v>0</v>
      </c>
      <c r="F246" s="363">
        <v>0</v>
      </c>
      <c r="G246" s="363">
        <v>0</v>
      </c>
      <c r="H246" s="363">
        <v>0</v>
      </c>
      <c r="I246" s="363">
        <v>0.33488600000000002</v>
      </c>
      <c r="J246" s="362">
        <v>2.5778479999999999E-2</v>
      </c>
    </row>
    <row r="247" spans="1:10" x14ac:dyDescent="0.25">
      <c r="A247" s="132" t="s">
        <v>241</v>
      </c>
      <c r="B247" s="363">
        <v>0</v>
      </c>
      <c r="C247" s="363">
        <v>0</v>
      </c>
      <c r="D247" s="363">
        <v>0</v>
      </c>
      <c r="E247" s="363">
        <v>0</v>
      </c>
      <c r="F247" s="363">
        <v>0</v>
      </c>
      <c r="G247" s="363">
        <v>0</v>
      </c>
      <c r="H247" s="363">
        <v>0</v>
      </c>
      <c r="I247" s="363">
        <v>3.15E-3</v>
      </c>
      <c r="J247" s="362">
        <v>7.1699999999999997E-4</v>
      </c>
    </row>
    <row r="248" spans="1:10" x14ac:dyDescent="0.25">
      <c r="A248" s="132" t="s">
        <v>244</v>
      </c>
      <c r="B248" s="363">
        <v>0</v>
      </c>
      <c r="C248" s="363">
        <v>0</v>
      </c>
      <c r="D248" s="363">
        <v>0</v>
      </c>
      <c r="E248" s="363">
        <v>0</v>
      </c>
      <c r="F248" s="363">
        <v>0</v>
      </c>
      <c r="G248" s="363">
        <v>0</v>
      </c>
      <c r="H248" s="363">
        <v>0</v>
      </c>
      <c r="I248" s="363">
        <v>0</v>
      </c>
      <c r="J248" s="362">
        <v>1.4999999999999999E-4</v>
      </c>
    </row>
    <row r="249" spans="1:10" x14ac:dyDescent="0.25">
      <c r="A249" s="132" t="s">
        <v>247</v>
      </c>
      <c r="B249" s="363">
        <v>0</v>
      </c>
      <c r="C249" s="363">
        <v>0</v>
      </c>
      <c r="D249" s="363">
        <v>0</v>
      </c>
      <c r="E249" s="363">
        <v>0</v>
      </c>
      <c r="F249" s="363">
        <v>0</v>
      </c>
      <c r="G249" s="363">
        <v>0</v>
      </c>
      <c r="H249" s="363">
        <v>0</v>
      </c>
      <c r="I249" s="363">
        <v>1.5740000000000001E-3</v>
      </c>
      <c r="J249" s="362">
        <v>0</v>
      </c>
    </row>
    <row r="250" spans="1:10" x14ac:dyDescent="0.25">
      <c r="A250" s="132" t="s">
        <v>248</v>
      </c>
      <c r="B250" s="363">
        <v>0</v>
      </c>
      <c r="C250" s="363">
        <v>0</v>
      </c>
      <c r="D250" s="363">
        <v>0</v>
      </c>
      <c r="E250" s="363">
        <v>0</v>
      </c>
      <c r="F250" s="363">
        <v>0</v>
      </c>
      <c r="G250" s="363">
        <v>0</v>
      </c>
      <c r="H250" s="363">
        <v>0</v>
      </c>
      <c r="I250" s="363">
        <v>0</v>
      </c>
      <c r="J250" s="362">
        <v>4.3900900000000001E-3</v>
      </c>
    </row>
    <row r="251" spans="1:10" x14ac:dyDescent="0.25">
      <c r="A251" s="132" t="s">
        <v>260</v>
      </c>
      <c r="B251" s="363">
        <v>0</v>
      </c>
      <c r="C251" s="363">
        <v>0</v>
      </c>
      <c r="D251" s="363">
        <v>0</v>
      </c>
      <c r="E251" s="363">
        <v>0</v>
      </c>
      <c r="F251" s="363">
        <v>0</v>
      </c>
      <c r="G251" s="363">
        <v>0</v>
      </c>
      <c r="H251" s="363">
        <v>0</v>
      </c>
      <c r="I251" s="363">
        <v>1687.6789249999999</v>
      </c>
      <c r="J251" s="362">
        <v>0</v>
      </c>
    </row>
  </sheetData>
  <mergeCells count="1">
    <mergeCell ref="L1:M1"/>
  </mergeCells>
  <hyperlinks>
    <hyperlink ref="L1" location="'Table of Content'!A1" display="Table of Content" xr:uid="{EFFFD9E3-1BCC-4039-91C5-1519F9ECB142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EE81E-113F-4025-966E-4CFCE1D936B6}">
  <dimension ref="A1:P46"/>
  <sheetViews>
    <sheetView zoomScaleNormal="100" workbookViewId="0">
      <selection activeCell="A6" sqref="A6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6" ht="13" x14ac:dyDescent="0.3">
      <c r="A1" s="21" t="s">
        <v>573</v>
      </c>
      <c r="K1" s="613" t="s">
        <v>304</v>
      </c>
      <c r="L1" s="613"/>
    </row>
    <row r="2" spans="1:16" ht="13" x14ac:dyDescent="0.3">
      <c r="A2" s="617" t="s">
        <v>310</v>
      </c>
      <c r="B2" s="593">
        <v>45474</v>
      </c>
      <c r="C2" s="593"/>
      <c r="D2" s="593">
        <v>45812</v>
      </c>
      <c r="E2" s="593"/>
      <c r="F2" s="593">
        <v>45839</v>
      </c>
      <c r="G2" s="593"/>
      <c r="H2" s="619" t="s">
        <v>288</v>
      </c>
      <c r="I2" s="619" t="s">
        <v>496</v>
      </c>
    </row>
    <row r="3" spans="1:16" ht="13" x14ac:dyDescent="0.3">
      <c r="A3" s="618"/>
      <c r="B3" s="7" t="s">
        <v>476</v>
      </c>
      <c r="C3" s="7" t="s">
        <v>290</v>
      </c>
      <c r="D3" s="7" t="s">
        <v>476</v>
      </c>
      <c r="E3" s="7" t="s">
        <v>290</v>
      </c>
      <c r="F3" s="7" t="s">
        <v>476</v>
      </c>
      <c r="G3" s="7" t="s">
        <v>290</v>
      </c>
      <c r="H3" s="590"/>
      <c r="I3" s="590"/>
    </row>
    <row r="4" spans="1:16" ht="14.5" x14ac:dyDescent="0.35">
      <c r="A4" s="418" t="s">
        <v>308</v>
      </c>
      <c r="B4" s="483">
        <v>5160.8279411399999</v>
      </c>
      <c r="C4" s="358">
        <f t="shared" ref="C4:C13" si="0">(B4/$B$13)*100</f>
        <v>43.069328888522733</v>
      </c>
      <c r="D4" s="483">
        <v>5082.5164612399994</v>
      </c>
      <c r="E4" s="358">
        <f t="shared" ref="E4:E13" si="1">(D4/$D$13)*100</f>
        <v>44.965493265349437</v>
      </c>
      <c r="F4" s="483">
        <v>5247.6323816000004</v>
      </c>
      <c r="G4" s="137">
        <f t="shared" ref="G4:G12" si="2">(F4/$F$13)*100</f>
        <v>41.576133772337343</v>
      </c>
      <c r="H4" s="325">
        <f t="shared" ref="H4:H13" si="3">((F4/D4)-1)*100</f>
        <v>3.2487040941076906</v>
      </c>
      <c r="I4" s="137">
        <f t="shared" ref="I4:I13" si="4">((F4/B4)-1)*100</f>
        <v>1.6819867170542846</v>
      </c>
    </row>
    <row r="5" spans="1:16" ht="14.5" x14ac:dyDescent="0.35">
      <c r="A5" s="419" t="s">
        <v>487</v>
      </c>
      <c r="B5" s="484">
        <v>2406.1190875500001</v>
      </c>
      <c r="C5" s="357">
        <f t="shared" si="0"/>
        <v>20.080098679622303</v>
      </c>
      <c r="D5" s="484">
        <v>2210.2939410599997</v>
      </c>
      <c r="E5" s="357">
        <f t="shared" si="1"/>
        <v>19.554674948741493</v>
      </c>
      <c r="F5" s="484">
        <v>2884.5039060700001</v>
      </c>
      <c r="G5" s="5">
        <f t="shared" si="2"/>
        <v>22.853453051722799</v>
      </c>
      <c r="H5" s="324">
        <f t="shared" si="3"/>
        <v>30.503181159998416</v>
      </c>
      <c r="I5" s="5">
        <f t="shared" si="4"/>
        <v>19.882009207079989</v>
      </c>
    </row>
    <row r="6" spans="1:16" ht="14.5" x14ac:dyDescent="0.35">
      <c r="A6" s="419" t="s">
        <v>1591</v>
      </c>
      <c r="B6" s="484">
        <v>3351.2112415300003</v>
      </c>
      <c r="C6" s="356">
        <f t="shared" si="0"/>
        <v>27.96729919743991</v>
      </c>
      <c r="D6" s="484">
        <v>1929.9343059100001</v>
      </c>
      <c r="E6" s="356">
        <f t="shared" si="1"/>
        <v>17.074307323303941</v>
      </c>
      <c r="F6" s="484">
        <v>2334.6307592899998</v>
      </c>
      <c r="G6" s="5">
        <f t="shared" si="2"/>
        <v>18.496897972044966</v>
      </c>
      <c r="H6" s="324">
        <f t="shared" si="3"/>
        <v>20.969441920416966</v>
      </c>
      <c r="I6" s="5">
        <f t="shared" si="4"/>
        <v>-30.334718075721156</v>
      </c>
    </row>
    <row r="7" spans="1:16" ht="14.5" x14ac:dyDescent="0.35">
      <c r="A7" s="419" t="s">
        <v>307</v>
      </c>
      <c r="B7" s="484">
        <v>1509.3316712999999</v>
      </c>
      <c r="C7" s="355">
        <f t="shared" si="0"/>
        <v>12.59602197447488</v>
      </c>
      <c r="D7" s="484">
        <v>1068.98835093</v>
      </c>
      <c r="E7" s="355">
        <f t="shared" si="1"/>
        <v>9.4574388220973322</v>
      </c>
      <c r="F7" s="484">
        <v>1731.68568018</v>
      </c>
      <c r="G7" s="5">
        <f t="shared" si="2"/>
        <v>13.719862645723838</v>
      </c>
      <c r="H7" s="324">
        <f t="shared" si="3"/>
        <v>61.992942081498413</v>
      </c>
      <c r="I7" s="5">
        <f t="shared" si="4"/>
        <v>14.731951439704737</v>
      </c>
    </row>
    <row r="8" spans="1:16" ht="14.5" x14ac:dyDescent="0.35">
      <c r="A8" s="419" t="s">
        <v>642</v>
      </c>
      <c r="B8" s="484">
        <v>534.76161649999995</v>
      </c>
      <c r="C8" s="354">
        <f t="shared" si="0"/>
        <v>4.4628156955972758</v>
      </c>
      <c r="D8" s="484">
        <v>750.80503509000005</v>
      </c>
      <c r="E8" s="354">
        <f t="shared" si="1"/>
        <v>6.6424415949049811</v>
      </c>
      <c r="F8" s="484">
        <v>600.45877760000008</v>
      </c>
      <c r="G8" s="5">
        <f t="shared" si="2"/>
        <v>4.7573367657777927</v>
      </c>
      <c r="H8" s="324">
        <f t="shared" si="3"/>
        <v>-20.024673578804354</v>
      </c>
      <c r="I8" s="5">
        <f t="shared" si="4"/>
        <v>12.285317246586658</v>
      </c>
      <c r="L8" s="2"/>
    </row>
    <row r="9" spans="1:16" ht="14.5" x14ac:dyDescent="0.35">
      <c r="A9" s="419" t="s">
        <v>495</v>
      </c>
      <c r="B9" s="484">
        <v>538.45802345000004</v>
      </c>
      <c r="C9" s="355">
        <f t="shared" si="0"/>
        <v>4.4936638014537573</v>
      </c>
      <c r="D9" s="484">
        <v>786.59701887999995</v>
      </c>
      <c r="E9" s="355">
        <f t="shared" si="1"/>
        <v>6.9590965862535157</v>
      </c>
      <c r="F9" s="484">
        <v>580.70396212000003</v>
      </c>
      <c r="G9" s="5">
        <f t="shared" si="2"/>
        <v>4.6008225911332072</v>
      </c>
      <c r="H9" s="324">
        <f t="shared" si="3"/>
        <v>-26.175163624845887</v>
      </c>
      <c r="I9" s="5">
        <f t="shared" si="4"/>
        <v>7.8457255403721948</v>
      </c>
    </row>
    <row r="10" spans="1:16" ht="14.5" x14ac:dyDescent="0.35">
      <c r="A10" s="419" t="s">
        <v>485</v>
      </c>
      <c r="B10" s="484">
        <v>44.288566590000002</v>
      </c>
      <c r="C10" s="354">
        <f t="shared" si="0"/>
        <v>0.36960713711463083</v>
      </c>
      <c r="D10" s="484">
        <v>207.01951255</v>
      </c>
      <c r="E10" s="354">
        <f t="shared" si="1"/>
        <v>1.8315207768342108</v>
      </c>
      <c r="F10" s="484">
        <v>77.726485890000006</v>
      </c>
      <c r="G10" s="5">
        <f t="shared" si="2"/>
        <v>0.61581424536278739</v>
      </c>
      <c r="H10" s="324">
        <f t="shared" si="3"/>
        <v>-62.454512170089636</v>
      </c>
      <c r="I10" s="5">
        <f t="shared" si="4"/>
        <v>75.500116338265073</v>
      </c>
    </row>
    <row r="11" spans="1:16" ht="14.5" x14ac:dyDescent="0.35">
      <c r="A11" s="419" t="s">
        <v>306</v>
      </c>
      <c r="B11" s="484">
        <v>61.78283502</v>
      </c>
      <c r="C11" s="355">
        <f t="shared" si="0"/>
        <v>0.51560433160922847</v>
      </c>
      <c r="D11" s="484">
        <v>58.793089590000001</v>
      </c>
      <c r="E11" s="355">
        <f t="shared" si="1"/>
        <v>0.52014790196336091</v>
      </c>
      <c r="F11" s="484">
        <v>29.275016230000002</v>
      </c>
      <c r="G11" s="5">
        <f t="shared" si="2"/>
        <v>0.23194116936116646</v>
      </c>
      <c r="H11" s="324">
        <f t="shared" si="3"/>
        <v>-50.206705525849195</v>
      </c>
      <c r="I11" s="5">
        <f t="shared" si="4"/>
        <v>-52.616262720020444</v>
      </c>
      <c r="J11" s="2"/>
      <c r="K11" s="2"/>
      <c r="L11" s="2"/>
      <c r="M11" s="2"/>
      <c r="N11" s="2"/>
      <c r="O11" s="2"/>
      <c r="P11" s="2"/>
    </row>
    <row r="12" spans="1:16" ht="14.5" x14ac:dyDescent="0.35">
      <c r="A12" s="420" t="s">
        <v>641</v>
      </c>
      <c r="B12" s="485">
        <v>3.4339582400000004</v>
      </c>
      <c r="C12" s="354">
        <f t="shared" si="0"/>
        <v>2.8657858489919499E-2</v>
      </c>
      <c r="D12" s="485">
        <v>7.2861960099999994</v>
      </c>
      <c r="E12" s="354">
        <f t="shared" si="1"/>
        <v>6.4461650073581567E-2</v>
      </c>
      <c r="F12" s="485">
        <v>1.8157992199999999</v>
      </c>
      <c r="G12" s="5">
        <f t="shared" si="2"/>
        <v>1.438628047557854E-2</v>
      </c>
      <c r="H12" s="324">
        <f t="shared" si="3"/>
        <v>-75.078913365658963</v>
      </c>
      <c r="I12" s="5">
        <f t="shared" si="4"/>
        <v>-47.122268440864914</v>
      </c>
      <c r="J12" s="2"/>
      <c r="K12" s="2"/>
      <c r="L12" s="2"/>
      <c r="M12" s="2"/>
      <c r="N12" s="2"/>
      <c r="O12" s="2"/>
      <c r="P12" s="2"/>
    </row>
    <row r="13" spans="1:16" s="3" customFormat="1" ht="13" x14ac:dyDescent="0.3">
      <c r="A13" s="361" t="s">
        <v>492</v>
      </c>
      <c r="B13" s="359">
        <v>11982.6058922299</v>
      </c>
      <c r="C13" s="360">
        <f t="shared" si="0"/>
        <v>100</v>
      </c>
      <c r="D13" s="359">
        <v>11303.1484637501</v>
      </c>
      <c r="E13" s="360">
        <f t="shared" si="1"/>
        <v>100</v>
      </c>
      <c r="F13" s="359">
        <v>12621.7421040999</v>
      </c>
      <c r="G13" s="186">
        <v>100</v>
      </c>
      <c r="H13" s="50">
        <f t="shared" si="3"/>
        <v>11.665719906082916</v>
      </c>
      <c r="I13" s="50">
        <f t="shared" si="4"/>
        <v>5.3338665864363088</v>
      </c>
    </row>
    <row r="14" spans="1:16" x14ac:dyDescent="0.25">
      <c r="J14" s="31"/>
    </row>
    <row r="15" spans="1:16" x14ac:dyDescent="0.25">
      <c r="A15" s="14"/>
      <c r="E15" s="14"/>
      <c r="F15" s="14"/>
      <c r="G15" s="16"/>
      <c r="H15" s="16"/>
      <c r="I15" s="16"/>
    </row>
    <row r="16" spans="1:16" x14ac:dyDescent="0.25">
      <c r="D16" s="63"/>
      <c r="E16" s="63"/>
      <c r="F16" s="63"/>
      <c r="G16" s="24"/>
      <c r="H16" s="16"/>
      <c r="I16" s="16"/>
    </row>
    <row r="17" spans="1:9" x14ac:dyDescent="0.25">
      <c r="A17" s="14"/>
      <c r="B17" s="14"/>
      <c r="C17" s="14"/>
      <c r="D17" s="14"/>
      <c r="E17" s="14"/>
      <c r="F17" s="14"/>
      <c r="G17" s="16"/>
      <c r="H17" s="16"/>
      <c r="I17" s="16"/>
    </row>
    <row r="18" spans="1:9" x14ac:dyDescent="0.25">
      <c r="A18" s="14"/>
      <c r="B18" s="14"/>
      <c r="C18" s="14"/>
      <c r="D18" s="14"/>
      <c r="E18" s="14"/>
      <c r="F18" s="14"/>
      <c r="G18" s="16"/>
      <c r="H18" s="16"/>
      <c r="I18" s="16"/>
    </row>
    <row r="19" spans="1:9" ht="13" x14ac:dyDescent="0.3">
      <c r="A19" s="14"/>
      <c r="B19" s="14"/>
      <c r="C19" s="14"/>
      <c r="D19" s="75"/>
      <c r="E19" s="75"/>
      <c r="F19" s="75"/>
      <c r="G19" s="16"/>
      <c r="H19" s="16"/>
      <c r="I19" s="16"/>
    </row>
    <row r="20" spans="1:9" x14ac:dyDescent="0.25">
      <c r="A20" s="14"/>
      <c r="B20" s="14"/>
      <c r="C20" s="14"/>
      <c r="D20" s="14"/>
      <c r="E20" s="14"/>
      <c r="F20" s="14"/>
      <c r="G20" s="16"/>
      <c r="H20" s="16"/>
      <c r="I20" s="16"/>
    </row>
    <row r="21" spans="1:9" x14ac:dyDescent="0.25">
      <c r="A21" s="14"/>
      <c r="B21" s="14"/>
      <c r="C21" s="14"/>
      <c r="D21" s="14"/>
      <c r="E21" s="12"/>
      <c r="F21" s="12"/>
      <c r="G21" s="12"/>
      <c r="H21" s="16"/>
      <c r="I21" s="16"/>
    </row>
    <row r="22" spans="1:9" x14ac:dyDescent="0.25">
      <c r="A22" s="14"/>
      <c r="B22" s="14"/>
      <c r="C22" s="14"/>
      <c r="D22" s="14"/>
      <c r="E22" s="14"/>
      <c r="F22" s="14"/>
      <c r="G22" s="16"/>
      <c r="H22" s="16"/>
      <c r="I22" s="16"/>
    </row>
    <row r="23" spans="1:9" x14ac:dyDescent="0.25">
      <c r="A23" s="14"/>
      <c r="B23" s="14"/>
      <c r="C23" s="14"/>
      <c r="D23" s="14"/>
      <c r="E23" s="14"/>
      <c r="F23" s="14"/>
      <c r="G23" s="16"/>
      <c r="H23" s="16"/>
      <c r="I23" s="16"/>
    </row>
    <row r="24" spans="1:9" x14ac:dyDescent="0.25">
      <c r="A24" s="14"/>
      <c r="B24" s="14"/>
      <c r="C24" s="14"/>
      <c r="D24" s="14"/>
      <c r="E24" s="14"/>
      <c r="F24" s="14"/>
      <c r="G24" s="14"/>
      <c r="H24" s="14"/>
      <c r="I24" s="14"/>
    </row>
    <row r="25" spans="1:9" x14ac:dyDescent="0.25">
      <c r="A25" s="14"/>
      <c r="B25" s="14"/>
      <c r="C25" s="14"/>
      <c r="D25" s="14"/>
      <c r="E25" s="14"/>
      <c r="F25" s="14"/>
      <c r="G25" s="14"/>
      <c r="H25" s="14"/>
      <c r="I25" s="14"/>
    </row>
    <row r="26" spans="1:9" x14ac:dyDescent="0.25">
      <c r="A26" s="14"/>
      <c r="B26" s="14"/>
      <c r="C26" s="14"/>
      <c r="D26" s="14"/>
      <c r="E26" s="14"/>
      <c r="F26" s="14"/>
      <c r="G26" s="14"/>
      <c r="H26" s="14"/>
      <c r="I26" s="14"/>
    </row>
    <row r="27" spans="1:9" x14ac:dyDescent="0.25">
      <c r="A27" s="14"/>
      <c r="B27" s="14"/>
      <c r="C27" s="14"/>
      <c r="D27" s="14"/>
      <c r="E27" s="14"/>
      <c r="F27" s="14"/>
      <c r="G27" s="14"/>
      <c r="H27" s="14"/>
      <c r="I27" s="14"/>
    </row>
    <row r="28" spans="1:9" x14ac:dyDescent="0.25">
      <c r="A28" s="14"/>
      <c r="B28" s="14"/>
      <c r="C28" s="14"/>
      <c r="D28" s="14"/>
      <c r="E28" s="14"/>
      <c r="F28" s="14"/>
      <c r="G28" s="14"/>
      <c r="H28" s="14"/>
      <c r="I28" s="14"/>
    </row>
    <row r="29" spans="1:9" x14ac:dyDescent="0.25">
      <c r="A29" s="14"/>
      <c r="B29" s="14"/>
      <c r="C29" s="14"/>
      <c r="D29" s="14"/>
      <c r="E29" s="14"/>
      <c r="F29" s="14"/>
      <c r="G29" s="14"/>
      <c r="H29" s="14"/>
      <c r="I29" s="14"/>
    </row>
    <row r="30" spans="1:9" x14ac:dyDescent="0.25">
      <c r="A30" s="14"/>
      <c r="B30" s="14"/>
      <c r="C30" s="14"/>
      <c r="D30" s="14"/>
      <c r="E30" s="14"/>
      <c r="F30" s="14"/>
      <c r="G30" s="14"/>
      <c r="H30" s="14"/>
      <c r="I30" s="14"/>
    </row>
    <row r="31" spans="1:9" x14ac:dyDescent="0.25">
      <c r="A31" s="14"/>
      <c r="B31" s="14"/>
      <c r="C31" s="14"/>
      <c r="D31" s="14"/>
      <c r="E31" s="14"/>
      <c r="F31" s="14"/>
      <c r="G31" s="14"/>
      <c r="H31" s="14"/>
      <c r="I31" s="14"/>
    </row>
    <row r="32" spans="1:9" x14ac:dyDescent="0.25">
      <c r="A32" s="14"/>
      <c r="B32" s="14"/>
      <c r="C32" s="14"/>
      <c r="D32" s="14"/>
      <c r="E32" s="14"/>
      <c r="F32" s="14"/>
      <c r="G32" s="14"/>
      <c r="H32" s="14"/>
      <c r="I32" s="14"/>
    </row>
    <row r="33" spans="1:9" x14ac:dyDescent="0.25">
      <c r="A33" s="14"/>
      <c r="B33" s="14"/>
      <c r="C33" s="14"/>
      <c r="D33" s="14"/>
      <c r="E33" s="14"/>
      <c r="F33" s="14"/>
      <c r="G33" s="14"/>
      <c r="H33" s="14"/>
      <c r="I33" s="14"/>
    </row>
    <row r="34" spans="1:9" x14ac:dyDescent="0.25">
      <c r="A34" s="14"/>
      <c r="B34" s="14"/>
      <c r="C34" s="14"/>
      <c r="D34" s="14"/>
      <c r="E34" s="14"/>
      <c r="F34" s="14"/>
      <c r="G34" s="14"/>
      <c r="H34" s="14"/>
      <c r="I34" s="14"/>
    </row>
    <row r="35" spans="1:9" x14ac:dyDescent="0.25">
      <c r="A35" s="14"/>
      <c r="B35" s="14"/>
      <c r="C35" s="14"/>
      <c r="D35" s="14"/>
      <c r="E35" s="14"/>
      <c r="F35" s="14"/>
      <c r="G35" s="14"/>
      <c r="H35" s="14"/>
      <c r="I35" s="14"/>
    </row>
    <row r="36" spans="1:9" x14ac:dyDescent="0.25">
      <c r="A36" s="14"/>
      <c r="B36" s="14"/>
      <c r="C36" s="14"/>
      <c r="D36" s="14"/>
      <c r="E36" s="14"/>
      <c r="F36" s="14"/>
      <c r="G36" s="14"/>
      <c r="H36" s="14"/>
      <c r="I36" s="14"/>
    </row>
    <row r="37" spans="1:9" x14ac:dyDescent="0.25">
      <c r="A37" s="14"/>
      <c r="B37" s="14"/>
      <c r="C37" s="14"/>
      <c r="D37" s="14"/>
      <c r="E37" s="14"/>
      <c r="F37" s="14"/>
      <c r="G37" s="14"/>
      <c r="H37" s="14"/>
      <c r="I37" s="14"/>
    </row>
    <row r="38" spans="1:9" x14ac:dyDescent="0.25">
      <c r="A38" s="14"/>
      <c r="B38" s="14"/>
      <c r="C38" s="14"/>
      <c r="D38" s="14"/>
      <c r="E38" s="14"/>
      <c r="F38" s="14"/>
      <c r="G38" s="14"/>
      <c r="H38" s="14"/>
      <c r="I38" s="14"/>
    </row>
    <row r="39" spans="1:9" x14ac:dyDescent="0.25">
      <c r="A39" s="14"/>
      <c r="B39" s="14"/>
      <c r="C39" s="14"/>
      <c r="D39" s="14"/>
      <c r="E39" s="14"/>
      <c r="F39" s="14"/>
      <c r="G39" s="14"/>
      <c r="H39" s="14"/>
      <c r="I39" s="14"/>
    </row>
    <row r="40" spans="1:9" x14ac:dyDescent="0.25">
      <c r="A40" s="14"/>
      <c r="B40" s="14"/>
      <c r="C40" s="14"/>
      <c r="D40" s="14"/>
      <c r="E40" s="14"/>
      <c r="F40" s="14"/>
      <c r="G40" s="14"/>
      <c r="H40" s="14"/>
      <c r="I40" s="14"/>
    </row>
    <row r="41" spans="1:9" x14ac:dyDescent="0.25">
      <c r="A41" s="14"/>
      <c r="B41" s="14"/>
      <c r="C41" s="14"/>
      <c r="D41" s="14"/>
      <c r="E41" s="14"/>
      <c r="F41" s="14"/>
      <c r="G41" s="14"/>
      <c r="H41" s="14"/>
      <c r="I41" s="14"/>
    </row>
    <row r="42" spans="1:9" x14ac:dyDescent="0.25">
      <c r="A42" s="14"/>
      <c r="B42" s="14"/>
      <c r="C42" s="14"/>
      <c r="D42" s="14"/>
      <c r="E42" s="14"/>
      <c r="F42" s="14"/>
      <c r="G42" s="14"/>
      <c r="H42" s="14"/>
      <c r="I42" s="14"/>
    </row>
    <row r="46" spans="1:9" s="3" customFormat="1" ht="13" x14ac:dyDescent="0.3"/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CAF81A61-B3B8-4AA4-B1EC-C16319EDA8D5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F33B-E6D6-40CC-A4B3-4074C0D80A86}">
  <dimension ref="A1:M216"/>
  <sheetViews>
    <sheetView zoomScaleNormal="100" workbookViewId="0">
      <selection activeCell="A128" sqref="A128"/>
    </sheetView>
  </sheetViews>
  <sheetFormatPr defaultColWidth="6.54296875" defaultRowHeight="12.5" x14ac:dyDescent="0.25"/>
  <cols>
    <col min="1" max="1" width="50.1796875" style="64" customWidth="1"/>
    <col min="2" max="2" width="18.7265625" style="114" bestFit="1" customWidth="1"/>
    <col min="3" max="3" width="11.6328125" style="114" customWidth="1"/>
    <col min="4" max="4" width="15.1796875" style="114" bestFit="1" customWidth="1"/>
    <col min="5" max="5" width="11.6328125" style="114" customWidth="1"/>
    <col min="6" max="6" width="15.81640625" style="114" bestFit="1" customWidth="1"/>
    <col min="7" max="9" width="11.6328125" style="114" customWidth="1"/>
    <col min="10" max="10" width="12.54296875" style="64" customWidth="1"/>
    <col min="11" max="11" width="7.81640625" style="64" customWidth="1"/>
    <col min="12" max="16384" width="6.54296875" style="64"/>
  </cols>
  <sheetData>
    <row r="1" spans="1:13" ht="13" x14ac:dyDescent="0.3">
      <c r="A1" s="98" t="s">
        <v>575</v>
      </c>
      <c r="B1" s="235"/>
      <c r="C1" s="235"/>
      <c r="D1" s="235"/>
      <c r="E1" s="235"/>
      <c r="F1" s="235"/>
      <c r="G1" s="235"/>
      <c r="H1" s="235"/>
      <c r="I1" s="235"/>
      <c r="L1" s="604" t="s">
        <v>304</v>
      </c>
      <c r="M1" s="604"/>
    </row>
    <row r="2" spans="1:13" ht="14.5" x14ac:dyDescent="0.35">
      <c r="A2" s="488" t="s">
        <v>309</v>
      </c>
      <c r="B2" s="488" t="s">
        <v>1591</v>
      </c>
      <c r="C2" s="488" t="s">
        <v>495</v>
      </c>
      <c r="D2" s="488" t="s">
        <v>641</v>
      </c>
      <c r="E2" s="488" t="s">
        <v>306</v>
      </c>
      <c r="F2" s="488" t="s">
        <v>307</v>
      </c>
      <c r="G2" s="488" t="s">
        <v>485</v>
      </c>
      <c r="H2" s="488" t="s">
        <v>308</v>
      </c>
      <c r="I2" s="488" t="s">
        <v>642</v>
      </c>
      <c r="J2" s="488" t="s">
        <v>487</v>
      </c>
    </row>
    <row r="3" spans="1:13" ht="14.5" x14ac:dyDescent="0.35">
      <c r="A3" s="377" t="s">
        <v>0</v>
      </c>
      <c r="B3" s="486">
        <v>14.21018396</v>
      </c>
      <c r="C3" s="486">
        <v>2.3072000699999999</v>
      </c>
      <c r="D3" s="486">
        <v>0</v>
      </c>
      <c r="E3" s="486">
        <v>0</v>
      </c>
      <c r="F3" s="486">
        <v>0</v>
      </c>
      <c r="G3" s="486">
        <v>0</v>
      </c>
      <c r="H3" s="486">
        <v>112.70417040000001</v>
      </c>
      <c r="I3" s="486">
        <v>2.8786000699999996</v>
      </c>
      <c r="J3" s="486">
        <v>0</v>
      </c>
    </row>
    <row r="4" spans="1:13" ht="14.5" x14ac:dyDescent="0.35">
      <c r="A4" s="377" t="s">
        <v>1</v>
      </c>
      <c r="B4" s="486">
        <v>9.4568991100000002</v>
      </c>
      <c r="C4" s="486">
        <v>0</v>
      </c>
      <c r="D4" s="486">
        <v>0</v>
      </c>
      <c r="E4" s="486">
        <v>78.010435529999995</v>
      </c>
      <c r="F4" s="486">
        <v>212.67810681</v>
      </c>
      <c r="G4" s="486">
        <v>0</v>
      </c>
      <c r="H4" s="486">
        <v>1.3475468000000002</v>
      </c>
      <c r="I4" s="486">
        <v>2.3622875699999999</v>
      </c>
      <c r="J4" s="486">
        <v>279.71551743999999</v>
      </c>
    </row>
    <row r="5" spans="1:13" ht="14.5" x14ac:dyDescent="0.35">
      <c r="A5" s="377" t="s">
        <v>2</v>
      </c>
      <c r="B5" s="486">
        <v>0</v>
      </c>
      <c r="C5" s="486">
        <v>38.048805899999998</v>
      </c>
      <c r="D5" s="486">
        <v>0</v>
      </c>
      <c r="E5" s="486">
        <v>7.9416630499999998</v>
      </c>
      <c r="F5" s="486">
        <v>3.0811516000000001</v>
      </c>
      <c r="G5" s="486">
        <v>0</v>
      </c>
      <c r="H5" s="486">
        <v>11.785038720000001</v>
      </c>
      <c r="I5" s="486">
        <v>38.048805899999998</v>
      </c>
      <c r="J5" s="486">
        <v>11.022814650000001</v>
      </c>
    </row>
    <row r="6" spans="1:13" ht="14.5" x14ac:dyDescent="0.35">
      <c r="A6" s="377" t="s">
        <v>3</v>
      </c>
      <c r="B6" s="486">
        <v>0</v>
      </c>
      <c r="C6" s="486">
        <v>0</v>
      </c>
      <c r="D6" s="486">
        <v>0</v>
      </c>
      <c r="E6" s="486">
        <v>0</v>
      </c>
      <c r="F6" s="486">
        <v>0</v>
      </c>
      <c r="G6" s="486">
        <v>0</v>
      </c>
      <c r="H6" s="486">
        <v>0.41801300000000002</v>
      </c>
      <c r="I6" s="486">
        <v>0</v>
      </c>
      <c r="J6" s="486">
        <v>0</v>
      </c>
    </row>
    <row r="7" spans="1:13" ht="14.5" x14ac:dyDescent="0.35">
      <c r="A7" s="377" t="s">
        <v>4</v>
      </c>
      <c r="B7" s="486">
        <v>0</v>
      </c>
      <c r="C7" s="486">
        <v>0</v>
      </c>
      <c r="D7" s="486">
        <v>0</v>
      </c>
      <c r="E7" s="486">
        <v>0</v>
      </c>
      <c r="F7" s="486">
        <v>4.2541386399999999</v>
      </c>
      <c r="G7" s="486">
        <v>0</v>
      </c>
      <c r="H7" s="486">
        <v>6.4527334500000002</v>
      </c>
      <c r="I7" s="486">
        <v>1.9480000000000001E-3</v>
      </c>
      <c r="J7" s="486">
        <v>4.2541386399999999</v>
      </c>
    </row>
    <row r="8" spans="1:13" ht="14.5" x14ac:dyDescent="0.35">
      <c r="A8" s="377" t="s">
        <v>5</v>
      </c>
      <c r="B8" s="486">
        <v>0</v>
      </c>
      <c r="C8" s="486">
        <v>0</v>
      </c>
      <c r="D8" s="486">
        <v>0</v>
      </c>
      <c r="E8" s="486">
        <v>0</v>
      </c>
      <c r="F8" s="486">
        <v>0</v>
      </c>
      <c r="G8" s="486">
        <v>0</v>
      </c>
      <c r="H8" s="486">
        <v>3.0000000000000001E-5</v>
      </c>
      <c r="I8" s="486">
        <v>0.22193673</v>
      </c>
      <c r="J8" s="486">
        <v>0</v>
      </c>
    </row>
    <row r="9" spans="1:13" ht="14.5" x14ac:dyDescent="0.35">
      <c r="A9" s="377" t="s">
        <v>6</v>
      </c>
      <c r="B9" s="486">
        <v>0</v>
      </c>
      <c r="C9" s="486">
        <v>0</v>
      </c>
      <c r="D9" s="486">
        <v>0</v>
      </c>
      <c r="E9" s="486">
        <v>0</v>
      </c>
      <c r="F9" s="486">
        <v>0</v>
      </c>
      <c r="G9" s="486">
        <v>0</v>
      </c>
      <c r="H9" s="486">
        <v>0</v>
      </c>
      <c r="I9" s="486">
        <v>0.33923238</v>
      </c>
      <c r="J9" s="486">
        <v>0</v>
      </c>
    </row>
    <row r="10" spans="1:13" ht="14.5" x14ac:dyDescent="0.35">
      <c r="A10" s="377" t="s">
        <v>8</v>
      </c>
      <c r="B10" s="486">
        <v>0</v>
      </c>
      <c r="C10" s="486">
        <v>0</v>
      </c>
      <c r="D10" s="486">
        <v>0</v>
      </c>
      <c r="E10" s="486">
        <v>0</v>
      </c>
      <c r="F10" s="486">
        <v>0</v>
      </c>
      <c r="G10" s="486">
        <v>0</v>
      </c>
      <c r="H10" s="486">
        <v>0.6552</v>
      </c>
      <c r="I10" s="486">
        <v>0</v>
      </c>
      <c r="J10" s="486">
        <v>0</v>
      </c>
    </row>
    <row r="11" spans="1:13" ht="14.5" x14ac:dyDescent="0.35">
      <c r="A11" s="377" t="s">
        <v>9</v>
      </c>
      <c r="B11" s="486">
        <v>0</v>
      </c>
      <c r="C11" s="486">
        <v>381.23075160000002</v>
      </c>
      <c r="D11" s="486">
        <v>0</v>
      </c>
      <c r="E11" s="486">
        <v>0</v>
      </c>
      <c r="F11" s="486">
        <v>813.79083977999994</v>
      </c>
      <c r="G11" s="486">
        <v>0</v>
      </c>
      <c r="H11" s="486">
        <v>96.227049790000009</v>
      </c>
      <c r="I11" s="486">
        <v>483.15011252999994</v>
      </c>
      <c r="J11" s="486">
        <v>844.17403836000005</v>
      </c>
    </row>
    <row r="12" spans="1:13" ht="14.5" x14ac:dyDescent="0.35">
      <c r="A12" s="377" t="s">
        <v>10</v>
      </c>
      <c r="B12" s="486">
        <v>0</v>
      </c>
      <c r="C12" s="486">
        <v>1.5604090100000001</v>
      </c>
      <c r="D12" s="486">
        <v>0</v>
      </c>
      <c r="E12" s="486">
        <v>0</v>
      </c>
      <c r="F12" s="486">
        <v>2.6620118599999998</v>
      </c>
      <c r="G12" s="486">
        <v>0</v>
      </c>
      <c r="H12" s="486">
        <v>2.3626816600000002</v>
      </c>
      <c r="I12" s="486">
        <v>1.5604090100000001</v>
      </c>
      <c r="J12" s="486">
        <v>2.6620118599999998</v>
      </c>
    </row>
    <row r="13" spans="1:13" ht="14.5" x14ac:dyDescent="0.35">
      <c r="A13" s="377" t="s">
        <v>11</v>
      </c>
      <c r="B13" s="486">
        <v>4.4487234299999994</v>
      </c>
      <c r="C13" s="486">
        <v>0</v>
      </c>
      <c r="D13" s="486">
        <v>0</v>
      </c>
      <c r="E13" s="486">
        <v>0</v>
      </c>
      <c r="F13" s="486">
        <v>165.53837806999999</v>
      </c>
      <c r="G13" s="486">
        <v>0</v>
      </c>
      <c r="H13" s="486">
        <v>5.2644816500000005</v>
      </c>
      <c r="I13" s="486">
        <v>0</v>
      </c>
      <c r="J13" s="486">
        <v>165.53837806999999</v>
      </c>
    </row>
    <row r="14" spans="1:13" ht="14.5" x14ac:dyDescent="0.35">
      <c r="A14" s="377" t="s">
        <v>12</v>
      </c>
      <c r="B14" s="486">
        <v>0</v>
      </c>
      <c r="C14" s="486">
        <v>0</v>
      </c>
      <c r="D14" s="486">
        <v>0</v>
      </c>
      <c r="E14" s="486">
        <v>0</v>
      </c>
      <c r="F14" s="486">
        <v>0.14130585000000001</v>
      </c>
      <c r="G14" s="486">
        <v>0</v>
      </c>
      <c r="H14" s="486">
        <v>9.0392110199999998</v>
      </c>
      <c r="I14" s="486">
        <v>0</v>
      </c>
      <c r="J14" s="486">
        <v>0.14130585000000001</v>
      </c>
    </row>
    <row r="15" spans="1:13" ht="14.5" x14ac:dyDescent="0.35">
      <c r="A15" s="377" t="s">
        <v>16</v>
      </c>
      <c r="B15" s="486">
        <v>0</v>
      </c>
      <c r="C15" s="486">
        <v>0</v>
      </c>
      <c r="D15" s="486">
        <v>0</v>
      </c>
      <c r="E15" s="486">
        <v>0</v>
      </c>
      <c r="F15" s="486">
        <v>0</v>
      </c>
      <c r="G15" s="486">
        <v>0</v>
      </c>
      <c r="H15" s="486">
        <v>3.0000000000000001E-5</v>
      </c>
      <c r="I15" s="486">
        <v>1.6510000000000003E-5</v>
      </c>
      <c r="J15" s="486">
        <v>0</v>
      </c>
    </row>
    <row r="16" spans="1:13" ht="14.5" x14ac:dyDescent="0.35">
      <c r="A16" s="377" t="s">
        <v>18</v>
      </c>
      <c r="B16" s="486">
        <v>0</v>
      </c>
      <c r="C16" s="486">
        <v>0</v>
      </c>
      <c r="D16" s="486">
        <v>0</v>
      </c>
      <c r="E16" s="486">
        <v>0</v>
      </c>
      <c r="F16" s="486">
        <v>0</v>
      </c>
      <c r="G16" s="486">
        <v>0</v>
      </c>
      <c r="H16" s="486">
        <v>0</v>
      </c>
      <c r="I16" s="486">
        <v>7.9632000000000001E-3</v>
      </c>
      <c r="J16" s="486">
        <v>0</v>
      </c>
    </row>
    <row r="17" spans="1:10" ht="14.5" x14ac:dyDescent="0.35">
      <c r="A17" s="377" t="s">
        <v>19</v>
      </c>
      <c r="B17" s="486">
        <v>0</v>
      </c>
      <c r="C17" s="486">
        <v>2.7151310000000001E-2</v>
      </c>
      <c r="D17" s="486">
        <v>0</v>
      </c>
      <c r="E17" s="486">
        <v>0</v>
      </c>
      <c r="F17" s="486">
        <v>0</v>
      </c>
      <c r="G17" s="486">
        <v>0</v>
      </c>
      <c r="H17" s="486">
        <v>2.5000000000000001E-5</v>
      </c>
      <c r="I17" s="486">
        <v>4.8194910000000001E-2</v>
      </c>
      <c r="J17" s="486">
        <v>0</v>
      </c>
    </row>
    <row r="18" spans="1:10" ht="14.5" x14ac:dyDescent="0.35">
      <c r="A18" s="377" t="s">
        <v>20</v>
      </c>
      <c r="B18" s="486">
        <v>0</v>
      </c>
      <c r="C18" s="486">
        <v>10.37472857</v>
      </c>
      <c r="D18" s="486">
        <v>0</v>
      </c>
      <c r="E18" s="486">
        <v>0</v>
      </c>
      <c r="F18" s="486">
        <v>0.407744</v>
      </c>
      <c r="G18" s="486">
        <v>0</v>
      </c>
      <c r="H18" s="486">
        <v>13.73328077</v>
      </c>
      <c r="I18" s="486">
        <v>10.797321670000001</v>
      </c>
      <c r="J18" s="486">
        <v>0.407694</v>
      </c>
    </row>
    <row r="19" spans="1:10" ht="14.5" x14ac:dyDescent="0.35">
      <c r="A19" s="377" t="s">
        <v>21</v>
      </c>
      <c r="B19" s="486">
        <v>0</v>
      </c>
      <c r="C19" s="486">
        <v>0</v>
      </c>
      <c r="D19" s="486">
        <v>0</v>
      </c>
      <c r="E19" s="486">
        <v>0</v>
      </c>
      <c r="F19" s="486">
        <v>3.5E-4</v>
      </c>
      <c r="G19" s="486">
        <v>0</v>
      </c>
      <c r="H19" s="486">
        <v>29.472624960000001</v>
      </c>
      <c r="I19" s="486">
        <v>13.031708</v>
      </c>
      <c r="J19" s="486">
        <v>0.80547380000000002</v>
      </c>
    </row>
    <row r="20" spans="1:10" ht="14.5" x14ac:dyDescent="0.35">
      <c r="A20" s="377" t="s">
        <v>22</v>
      </c>
      <c r="B20" s="486">
        <v>0</v>
      </c>
      <c r="C20" s="486">
        <v>4.3839999999999999E-3</v>
      </c>
      <c r="D20" s="486">
        <v>0</v>
      </c>
      <c r="E20" s="486">
        <v>0</v>
      </c>
      <c r="F20" s="486">
        <v>1.39711516</v>
      </c>
      <c r="G20" s="486">
        <v>0</v>
      </c>
      <c r="H20" s="486">
        <v>3.0460000000000001E-3</v>
      </c>
      <c r="I20" s="486">
        <v>5.4083500000000001E-3</v>
      </c>
      <c r="J20" s="486">
        <v>1.3971551599999998</v>
      </c>
    </row>
    <row r="21" spans="1:10" ht="14.5" x14ac:dyDescent="0.35">
      <c r="A21" s="377" t="s">
        <v>23</v>
      </c>
      <c r="B21" s="486">
        <v>9.0781621999999995</v>
      </c>
      <c r="C21" s="486">
        <v>7.8519999999999996E-3</v>
      </c>
      <c r="D21" s="486">
        <v>0</v>
      </c>
      <c r="E21" s="486">
        <v>0</v>
      </c>
      <c r="F21" s="486">
        <v>1.70598351</v>
      </c>
      <c r="G21" s="486">
        <v>0</v>
      </c>
      <c r="H21" s="486">
        <v>6.2245100000000004</v>
      </c>
      <c r="I21" s="486">
        <v>0.61057719999999993</v>
      </c>
      <c r="J21" s="486">
        <v>11.976764409999999</v>
      </c>
    </row>
    <row r="22" spans="1:10" ht="14.5" x14ac:dyDescent="0.35">
      <c r="A22" s="377" t="s">
        <v>24</v>
      </c>
      <c r="B22" s="486">
        <v>0</v>
      </c>
      <c r="C22" s="486">
        <v>8.2059999999999998E-3</v>
      </c>
      <c r="D22" s="486">
        <v>0</v>
      </c>
      <c r="E22" s="486">
        <v>0</v>
      </c>
      <c r="F22" s="486">
        <v>2.6557439999999999</v>
      </c>
      <c r="G22" s="486">
        <v>0</v>
      </c>
      <c r="H22" s="486">
        <v>0.316691</v>
      </c>
      <c r="I22" s="486">
        <v>8.2059999999999998E-3</v>
      </c>
      <c r="J22" s="486">
        <v>2.6557439999999999</v>
      </c>
    </row>
    <row r="23" spans="1:10" ht="14.5" x14ac:dyDescent="0.35">
      <c r="A23" s="377" t="s">
        <v>25</v>
      </c>
      <c r="B23" s="486">
        <v>0</v>
      </c>
      <c r="C23" s="486">
        <v>0</v>
      </c>
      <c r="D23" s="486">
        <v>0</v>
      </c>
      <c r="E23" s="486">
        <v>0</v>
      </c>
      <c r="F23" s="486">
        <v>0</v>
      </c>
      <c r="G23" s="486">
        <v>0</v>
      </c>
      <c r="H23" s="486">
        <v>0.61005399999999999</v>
      </c>
      <c r="I23" s="486">
        <v>0</v>
      </c>
      <c r="J23" s="486">
        <v>0</v>
      </c>
    </row>
    <row r="24" spans="1:10" ht="14.5" x14ac:dyDescent="0.35">
      <c r="A24" s="377" t="s">
        <v>26</v>
      </c>
      <c r="B24" s="486">
        <v>0</v>
      </c>
      <c r="C24" s="486">
        <v>3.5381309999999999</v>
      </c>
      <c r="D24" s="486">
        <v>0</v>
      </c>
      <c r="E24" s="486">
        <v>0</v>
      </c>
      <c r="F24" s="486">
        <v>5.0000000000000002E-5</v>
      </c>
      <c r="G24" s="486">
        <v>0</v>
      </c>
      <c r="H24" s="486">
        <v>0.21977350000000001</v>
      </c>
      <c r="I24" s="486">
        <v>3.5679560399999999</v>
      </c>
      <c r="J24" s="486">
        <v>0</v>
      </c>
    </row>
    <row r="25" spans="1:10" ht="14.5" x14ac:dyDescent="0.35">
      <c r="A25" s="377" t="s">
        <v>27</v>
      </c>
      <c r="B25" s="486">
        <v>0</v>
      </c>
      <c r="C25" s="486">
        <v>2.9439200000000002E-2</v>
      </c>
      <c r="D25" s="486">
        <v>0</v>
      </c>
      <c r="E25" s="486">
        <v>0</v>
      </c>
      <c r="F25" s="486">
        <v>0</v>
      </c>
      <c r="G25" s="486">
        <v>0</v>
      </c>
      <c r="H25" s="486">
        <v>3.2699999999999998E-4</v>
      </c>
      <c r="I25" s="486">
        <v>2.9439200000000002E-2</v>
      </c>
      <c r="J25" s="486">
        <v>4.0000000000000002E-4</v>
      </c>
    </row>
    <row r="26" spans="1:10" ht="14.5" x14ac:dyDescent="0.35">
      <c r="A26" s="377" t="s">
        <v>28</v>
      </c>
      <c r="B26" s="486">
        <v>0</v>
      </c>
      <c r="C26" s="486">
        <v>0</v>
      </c>
      <c r="D26" s="486">
        <v>0</v>
      </c>
      <c r="E26" s="486">
        <v>0</v>
      </c>
      <c r="F26" s="486">
        <v>0</v>
      </c>
      <c r="G26" s="486">
        <v>0</v>
      </c>
      <c r="H26" s="486">
        <v>0</v>
      </c>
      <c r="I26" s="486">
        <v>1.1999999999999999E-3</v>
      </c>
      <c r="J26" s="486">
        <v>0</v>
      </c>
    </row>
    <row r="27" spans="1:10" ht="14.5" x14ac:dyDescent="0.35">
      <c r="A27" s="377" t="s">
        <v>30</v>
      </c>
      <c r="B27" s="486">
        <v>0</v>
      </c>
      <c r="C27" s="486">
        <v>7.505212E-2</v>
      </c>
      <c r="D27" s="486">
        <v>0</v>
      </c>
      <c r="E27" s="486">
        <v>0</v>
      </c>
      <c r="F27" s="486">
        <v>0</v>
      </c>
      <c r="G27" s="486">
        <v>0</v>
      </c>
      <c r="H27" s="486">
        <v>0</v>
      </c>
      <c r="I27" s="486">
        <v>8.1618650000000001E-2</v>
      </c>
      <c r="J27" s="486">
        <v>0</v>
      </c>
    </row>
    <row r="28" spans="1:10" ht="14.5" x14ac:dyDescent="0.35">
      <c r="A28" s="377" t="s">
        <v>31</v>
      </c>
      <c r="B28" s="486">
        <v>0</v>
      </c>
      <c r="C28" s="486">
        <v>7.6400000000000003E-4</v>
      </c>
      <c r="D28" s="486">
        <v>0</v>
      </c>
      <c r="E28" s="486">
        <v>0</v>
      </c>
      <c r="F28" s="486">
        <v>0</v>
      </c>
      <c r="G28" s="486">
        <v>0</v>
      </c>
      <c r="H28" s="486">
        <v>3.0000000000000001E-5</v>
      </c>
      <c r="I28" s="486">
        <v>7.6400000000000003E-4</v>
      </c>
      <c r="J28" s="486">
        <v>2.2086999999999999E-4</v>
      </c>
    </row>
    <row r="29" spans="1:10" ht="14.5" x14ac:dyDescent="0.35">
      <c r="A29" s="377" t="s">
        <v>32</v>
      </c>
      <c r="B29" s="486">
        <v>0</v>
      </c>
      <c r="C29" s="486">
        <v>0</v>
      </c>
      <c r="D29" s="486">
        <v>0</v>
      </c>
      <c r="E29" s="486">
        <v>0</v>
      </c>
      <c r="F29" s="486">
        <v>0</v>
      </c>
      <c r="G29" s="486">
        <v>0</v>
      </c>
      <c r="H29" s="486">
        <v>3.6240000000000001E-3</v>
      </c>
      <c r="I29" s="486">
        <v>1.2717799999999999E-3</v>
      </c>
      <c r="J29" s="486">
        <v>0</v>
      </c>
    </row>
    <row r="30" spans="1:10" ht="14.5" x14ac:dyDescent="0.35">
      <c r="A30" s="377" t="s">
        <v>33</v>
      </c>
      <c r="B30" s="486">
        <v>18.457237170000003</v>
      </c>
      <c r="C30" s="486">
        <v>0.91595709999999997</v>
      </c>
      <c r="D30" s="486">
        <v>0</v>
      </c>
      <c r="E30" s="486">
        <v>0</v>
      </c>
      <c r="F30" s="486">
        <v>0</v>
      </c>
      <c r="G30" s="486">
        <v>0</v>
      </c>
      <c r="H30" s="486">
        <v>4.8308799999999996</v>
      </c>
      <c r="I30" s="486">
        <v>6.5749054200000003</v>
      </c>
      <c r="J30" s="486">
        <v>2.9699815699999998</v>
      </c>
    </row>
    <row r="31" spans="1:10" ht="14.5" x14ac:dyDescent="0.35">
      <c r="A31" s="377" t="s">
        <v>35</v>
      </c>
      <c r="B31" s="486">
        <v>0</v>
      </c>
      <c r="C31" s="486">
        <v>1.387079</v>
      </c>
      <c r="D31" s="486">
        <v>0</v>
      </c>
      <c r="E31" s="486">
        <v>0</v>
      </c>
      <c r="F31" s="486">
        <v>0</v>
      </c>
      <c r="G31" s="486">
        <v>0</v>
      </c>
      <c r="H31" s="486">
        <v>33.035663999999997</v>
      </c>
      <c r="I31" s="486">
        <v>1.4441932399999999</v>
      </c>
      <c r="J31" s="486">
        <v>0</v>
      </c>
    </row>
    <row r="32" spans="1:10" ht="14.5" x14ac:dyDescent="0.35">
      <c r="A32" s="377" t="s">
        <v>36</v>
      </c>
      <c r="B32" s="486">
        <v>0</v>
      </c>
      <c r="C32" s="486">
        <v>0.99280000000000002</v>
      </c>
      <c r="D32" s="486">
        <v>0</v>
      </c>
      <c r="E32" s="486">
        <v>0</v>
      </c>
      <c r="F32" s="486">
        <v>2.51638E-2</v>
      </c>
      <c r="G32" s="486">
        <v>0</v>
      </c>
      <c r="H32" s="486">
        <v>0.177644</v>
      </c>
      <c r="I32" s="486">
        <v>0.99613339000000001</v>
      </c>
      <c r="J32" s="486">
        <v>2.2364080000000001E-2</v>
      </c>
    </row>
    <row r="33" spans="1:10" ht="14.5" x14ac:dyDescent="0.35">
      <c r="A33" s="377" t="s">
        <v>37</v>
      </c>
      <c r="B33" s="486">
        <v>0.156525</v>
      </c>
      <c r="C33" s="486">
        <v>27.058167040000001</v>
      </c>
      <c r="D33" s="486">
        <v>3.6215570000000001</v>
      </c>
      <c r="E33" s="486">
        <v>0</v>
      </c>
      <c r="F33" s="486">
        <v>4.0772339999999997E-2</v>
      </c>
      <c r="G33" s="486">
        <v>0</v>
      </c>
      <c r="H33" s="486">
        <v>27.643206929999998</v>
      </c>
      <c r="I33" s="486">
        <v>30.842769699999998</v>
      </c>
      <c r="J33" s="486">
        <v>4.7339940000000004E-2</v>
      </c>
    </row>
    <row r="34" spans="1:10" ht="14.5" x14ac:dyDescent="0.35">
      <c r="A34" s="377" t="s">
        <v>40</v>
      </c>
      <c r="B34" s="486">
        <v>7.1088789999999999E-2</v>
      </c>
      <c r="C34" s="486">
        <v>0</v>
      </c>
      <c r="D34" s="486">
        <v>0</v>
      </c>
      <c r="E34" s="486">
        <v>7.26219E-3</v>
      </c>
      <c r="F34" s="486">
        <v>0.34384743000000001</v>
      </c>
      <c r="G34" s="486">
        <v>0</v>
      </c>
      <c r="H34" s="486">
        <v>0.34536362999999998</v>
      </c>
      <c r="I34" s="486">
        <v>0</v>
      </c>
      <c r="J34" s="486">
        <v>0.53857443000000005</v>
      </c>
    </row>
    <row r="35" spans="1:10" ht="14.5" x14ac:dyDescent="0.35">
      <c r="A35" s="377" t="s">
        <v>42</v>
      </c>
      <c r="B35" s="486">
        <v>0</v>
      </c>
      <c r="C35" s="486">
        <v>0</v>
      </c>
      <c r="D35" s="486">
        <v>0</v>
      </c>
      <c r="E35" s="486">
        <v>0</v>
      </c>
      <c r="F35" s="486">
        <v>0</v>
      </c>
      <c r="G35" s="486">
        <v>0</v>
      </c>
      <c r="H35" s="486">
        <v>5.3304580000000001</v>
      </c>
      <c r="I35" s="486">
        <v>0</v>
      </c>
      <c r="J35" s="486">
        <v>0</v>
      </c>
    </row>
    <row r="36" spans="1:10" ht="14.5" x14ac:dyDescent="0.35">
      <c r="A36" s="377" t="s">
        <v>44</v>
      </c>
      <c r="B36" s="486">
        <v>0</v>
      </c>
      <c r="C36" s="486">
        <v>0</v>
      </c>
      <c r="D36" s="486">
        <v>0</v>
      </c>
      <c r="E36" s="486">
        <v>0</v>
      </c>
      <c r="F36" s="486">
        <v>0</v>
      </c>
      <c r="G36" s="486">
        <v>0</v>
      </c>
      <c r="H36" s="486">
        <v>0</v>
      </c>
      <c r="I36" s="486">
        <v>1.470697E-2</v>
      </c>
      <c r="J36" s="486">
        <v>0</v>
      </c>
    </row>
    <row r="37" spans="1:10" ht="14.5" x14ac:dyDescent="0.35">
      <c r="A37" s="377" t="s">
        <v>45</v>
      </c>
      <c r="B37" s="486">
        <v>0</v>
      </c>
      <c r="C37" s="486">
        <v>0</v>
      </c>
      <c r="D37" s="486">
        <v>0</v>
      </c>
      <c r="E37" s="486">
        <v>0</v>
      </c>
      <c r="F37" s="486">
        <v>0</v>
      </c>
      <c r="G37" s="486">
        <v>0</v>
      </c>
      <c r="H37" s="486">
        <v>2.0999999999999999E-5</v>
      </c>
      <c r="I37" s="486">
        <v>1.02111E-3</v>
      </c>
      <c r="J37" s="486">
        <v>0</v>
      </c>
    </row>
    <row r="38" spans="1:10" ht="14.5" x14ac:dyDescent="0.35">
      <c r="A38" s="377" t="s">
        <v>47</v>
      </c>
      <c r="B38" s="486">
        <v>2.3546390000000001</v>
      </c>
      <c r="C38" s="486">
        <v>0</v>
      </c>
      <c r="D38" s="486">
        <v>0</v>
      </c>
      <c r="E38" s="486">
        <v>0.33741066999999997</v>
      </c>
      <c r="F38" s="486">
        <v>87.428795680000007</v>
      </c>
      <c r="G38" s="486">
        <v>0</v>
      </c>
      <c r="H38" s="486">
        <v>30.286623329999998</v>
      </c>
      <c r="I38" s="486">
        <v>0</v>
      </c>
      <c r="J38" s="486">
        <v>104.72866531999999</v>
      </c>
    </row>
    <row r="39" spans="1:10" ht="14.5" x14ac:dyDescent="0.35">
      <c r="A39" s="377" t="s">
        <v>48</v>
      </c>
      <c r="B39" s="486">
        <v>0</v>
      </c>
      <c r="C39" s="486">
        <v>0</v>
      </c>
      <c r="D39" s="486">
        <v>0</v>
      </c>
      <c r="E39" s="486">
        <v>0</v>
      </c>
      <c r="F39" s="486">
        <v>0</v>
      </c>
      <c r="G39" s="486">
        <v>0</v>
      </c>
      <c r="H39" s="486">
        <v>0.217338</v>
      </c>
      <c r="I39" s="486">
        <v>0</v>
      </c>
      <c r="J39" s="486">
        <v>0</v>
      </c>
    </row>
    <row r="40" spans="1:10" ht="14.5" x14ac:dyDescent="0.35">
      <c r="A40" s="377" t="s">
        <v>49</v>
      </c>
      <c r="B40" s="486">
        <v>5.8568660000000002E-2</v>
      </c>
      <c r="C40" s="486">
        <v>0</v>
      </c>
      <c r="D40" s="486">
        <v>0</v>
      </c>
      <c r="E40" s="486">
        <v>0</v>
      </c>
      <c r="F40" s="486">
        <v>0</v>
      </c>
      <c r="G40" s="486">
        <v>0</v>
      </c>
      <c r="H40" s="486">
        <v>2.9116430099999997</v>
      </c>
      <c r="I40" s="486">
        <v>0</v>
      </c>
      <c r="J40" s="486">
        <v>0</v>
      </c>
    </row>
    <row r="41" spans="1:10" ht="14.5" x14ac:dyDescent="0.35">
      <c r="A41" s="377" t="s">
        <v>50</v>
      </c>
      <c r="B41" s="486">
        <v>1.2890440000000001E-2</v>
      </c>
      <c r="C41" s="486">
        <v>0</v>
      </c>
      <c r="D41" s="486">
        <v>0</v>
      </c>
      <c r="E41" s="486">
        <v>0</v>
      </c>
      <c r="F41" s="486">
        <v>4.2922780000000001E-2</v>
      </c>
      <c r="G41" s="486">
        <v>0</v>
      </c>
      <c r="H41" s="486">
        <v>0</v>
      </c>
      <c r="I41" s="486">
        <v>1.8760000000000001E-3</v>
      </c>
      <c r="J41" s="486">
        <v>4.2922780000000001E-2</v>
      </c>
    </row>
    <row r="42" spans="1:10" ht="14.5" x14ac:dyDescent="0.35">
      <c r="A42" s="377" t="s">
        <v>51</v>
      </c>
      <c r="B42" s="486">
        <v>0</v>
      </c>
      <c r="C42" s="486">
        <v>0</v>
      </c>
      <c r="D42" s="486">
        <v>0</v>
      </c>
      <c r="E42" s="486">
        <v>0</v>
      </c>
      <c r="F42" s="486">
        <v>0</v>
      </c>
      <c r="G42" s="486">
        <v>0</v>
      </c>
      <c r="H42" s="486">
        <v>2.4527169999999998</v>
      </c>
      <c r="I42" s="486">
        <v>0</v>
      </c>
      <c r="J42" s="486">
        <v>0</v>
      </c>
    </row>
    <row r="43" spans="1:10" ht="14.5" x14ac:dyDescent="0.35">
      <c r="A43" s="377" t="s">
        <v>58</v>
      </c>
      <c r="B43" s="486">
        <v>0</v>
      </c>
      <c r="C43" s="486">
        <v>0</v>
      </c>
      <c r="D43" s="486">
        <v>0</v>
      </c>
      <c r="E43" s="486">
        <v>0</v>
      </c>
      <c r="F43" s="486">
        <v>0</v>
      </c>
      <c r="G43" s="486">
        <v>0</v>
      </c>
      <c r="H43" s="486">
        <v>1E-4</v>
      </c>
      <c r="I43" s="486">
        <v>0</v>
      </c>
      <c r="J43" s="486">
        <v>0</v>
      </c>
    </row>
    <row r="44" spans="1:10" ht="14.5" x14ac:dyDescent="0.35">
      <c r="A44" s="377" t="s">
        <v>59</v>
      </c>
      <c r="B44" s="486">
        <v>0</v>
      </c>
      <c r="C44" s="486">
        <v>0</v>
      </c>
      <c r="D44" s="486">
        <v>0</v>
      </c>
      <c r="E44" s="486">
        <v>2.9036409999999999E-2</v>
      </c>
      <c r="F44" s="486">
        <v>1.340423E-2</v>
      </c>
      <c r="G44" s="486">
        <v>0</v>
      </c>
      <c r="H44" s="486">
        <v>0</v>
      </c>
      <c r="I44" s="486">
        <v>0</v>
      </c>
      <c r="J44" s="486">
        <v>6.8684640000000005E-2</v>
      </c>
    </row>
    <row r="45" spans="1:10" ht="14.5" x14ac:dyDescent="0.35">
      <c r="A45" s="377" t="s">
        <v>60</v>
      </c>
      <c r="B45" s="486">
        <v>0</v>
      </c>
      <c r="C45" s="486">
        <v>0</v>
      </c>
      <c r="D45" s="486">
        <v>0</v>
      </c>
      <c r="E45" s="486">
        <v>0</v>
      </c>
      <c r="F45" s="486">
        <v>0</v>
      </c>
      <c r="G45" s="486">
        <v>0</v>
      </c>
      <c r="H45" s="486">
        <v>0.352968</v>
      </c>
      <c r="I45" s="486">
        <v>0</v>
      </c>
      <c r="J45" s="486">
        <v>0.68207399999999996</v>
      </c>
    </row>
    <row r="46" spans="1:10" ht="14.5" x14ac:dyDescent="0.35">
      <c r="A46" s="377" t="s">
        <v>61</v>
      </c>
      <c r="B46" s="486">
        <v>62.740006799999996</v>
      </c>
      <c r="C46" s="486">
        <v>0</v>
      </c>
      <c r="D46" s="486">
        <v>0</v>
      </c>
      <c r="E46" s="486">
        <v>0</v>
      </c>
      <c r="F46" s="486">
        <v>46.195967509999996</v>
      </c>
      <c r="G46" s="486">
        <v>0.27280141999999996</v>
      </c>
      <c r="H46" s="486">
        <v>6.8427454900000004</v>
      </c>
      <c r="I46" s="486">
        <v>7.7899999999999996E-4</v>
      </c>
      <c r="J46" s="486">
        <v>46.202903069999998</v>
      </c>
    </row>
    <row r="47" spans="1:10" ht="14.5" x14ac:dyDescent="0.35">
      <c r="A47" s="377" t="s">
        <v>62</v>
      </c>
      <c r="B47" s="486">
        <v>0</v>
      </c>
      <c r="C47" s="486">
        <v>80.747456760000006</v>
      </c>
      <c r="D47" s="486">
        <v>0</v>
      </c>
      <c r="E47" s="486">
        <v>0</v>
      </c>
      <c r="F47" s="486">
        <v>0</v>
      </c>
      <c r="G47" s="486">
        <v>0</v>
      </c>
      <c r="H47" s="486">
        <v>0</v>
      </c>
      <c r="I47" s="486">
        <v>80.747456760000006</v>
      </c>
      <c r="J47" s="486">
        <v>0</v>
      </c>
    </row>
    <row r="48" spans="1:10" ht="14.5" x14ac:dyDescent="0.35">
      <c r="A48" s="377" t="s">
        <v>63</v>
      </c>
      <c r="B48" s="486">
        <v>0</v>
      </c>
      <c r="C48" s="486">
        <v>0</v>
      </c>
      <c r="D48" s="486">
        <v>0</v>
      </c>
      <c r="E48" s="486">
        <v>0</v>
      </c>
      <c r="F48" s="486">
        <v>0</v>
      </c>
      <c r="G48" s="486">
        <v>0</v>
      </c>
      <c r="H48" s="486">
        <v>4.2283699999999995E-3</v>
      </c>
      <c r="I48" s="486">
        <v>8.8829999999999996E-4</v>
      </c>
      <c r="J48" s="486">
        <v>0</v>
      </c>
    </row>
    <row r="49" spans="1:10" ht="14.5" x14ac:dyDescent="0.35">
      <c r="A49" s="377" t="s">
        <v>64</v>
      </c>
      <c r="B49" s="486">
        <v>0.95303254000000004</v>
      </c>
      <c r="C49" s="486">
        <v>42.26912643</v>
      </c>
      <c r="D49" s="486">
        <v>0</v>
      </c>
      <c r="E49" s="486">
        <v>0.69680573000000001</v>
      </c>
      <c r="F49" s="486">
        <v>0.97407633999999998</v>
      </c>
      <c r="G49" s="486">
        <v>0</v>
      </c>
      <c r="H49" s="486">
        <v>28.108493539999998</v>
      </c>
      <c r="I49" s="486">
        <v>42.620510109999998</v>
      </c>
      <c r="J49" s="486">
        <v>2.0625504700000001</v>
      </c>
    </row>
    <row r="50" spans="1:10" ht="14.5" x14ac:dyDescent="0.35">
      <c r="A50" s="377" t="s">
        <v>65</v>
      </c>
      <c r="B50" s="486">
        <v>0</v>
      </c>
      <c r="C50" s="486">
        <v>0</v>
      </c>
      <c r="D50" s="486">
        <v>0</v>
      </c>
      <c r="E50" s="486">
        <v>0</v>
      </c>
      <c r="F50" s="486">
        <v>1.4999999999999999E-4</v>
      </c>
      <c r="G50" s="486">
        <v>0</v>
      </c>
      <c r="H50" s="486">
        <v>0.226576</v>
      </c>
      <c r="I50" s="486">
        <v>0</v>
      </c>
      <c r="J50" s="486">
        <v>1.4999999999999999E-4</v>
      </c>
    </row>
    <row r="51" spans="1:10" ht="14.5" x14ac:dyDescent="0.35">
      <c r="A51" s="377" t="s">
        <v>66</v>
      </c>
      <c r="B51" s="486">
        <v>26.546192690000002</v>
      </c>
      <c r="C51" s="486">
        <v>4.1000000000000003E-3</v>
      </c>
      <c r="D51" s="486">
        <v>0</v>
      </c>
      <c r="E51" s="486">
        <v>0</v>
      </c>
      <c r="F51" s="486">
        <v>0</v>
      </c>
      <c r="G51" s="486">
        <v>0</v>
      </c>
      <c r="H51" s="486">
        <v>1.9229590600000002</v>
      </c>
      <c r="I51" s="486">
        <v>4.1000000000000003E-3</v>
      </c>
      <c r="J51" s="486">
        <v>0</v>
      </c>
    </row>
    <row r="52" spans="1:10" ht="14.5" x14ac:dyDescent="0.35">
      <c r="A52" s="377" t="s">
        <v>67</v>
      </c>
      <c r="B52" s="486">
        <v>1.29763819</v>
      </c>
      <c r="C52" s="486">
        <v>0</v>
      </c>
      <c r="D52" s="486">
        <v>0</v>
      </c>
      <c r="E52" s="486">
        <v>0</v>
      </c>
      <c r="F52" s="486">
        <v>0</v>
      </c>
      <c r="G52" s="486">
        <v>0</v>
      </c>
      <c r="H52" s="486">
        <v>1.3600000000000001E-3</v>
      </c>
      <c r="I52" s="486">
        <v>0</v>
      </c>
      <c r="J52" s="486">
        <v>0</v>
      </c>
    </row>
    <row r="53" spans="1:10" ht="14.5" x14ac:dyDescent="0.35">
      <c r="A53" s="377" t="s">
        <v>68</v>
      </c>
      <c r="B53" s="486">
        <v>33.679733030000001</v>
      </c>
      <c r="C53" s="486">
        <v>1.6000000000000001E-4</v>
      </c>
      <c r="D53" s="486">
        <v>0</v>
      </c>
      <c r="E53" s="486">
        <v>0</v>
      </c>
      <c r="F53" s="486">
        <v>46.582144929999998</v>
      </c>
      <c r="G53" s="486">
        <v>33.679733030000001</v>
      </c>
      <c r="H53" s="486">
        <v>0</v>
      </c>
      <c r="I53" s="486">
        <v>1.6000000000000001E-4</v>
      </c>
      <c r="J53" s="486">
        <v>46.582724929999998</v>
      </c>
    </row>
    <row r="54" spans="1:10" ht="14.5" x14ac:dyDescent="0.35">
      <c r="A54" s="377" t="s">
        <v>70</v>
      </c>
      <c r="B54" s="486">
        <v>1619.9143693399999</v>
      </c>
      <c r="C54" s="486">
        <v>0</v>
      </c>
      <c r="D54" s="486">
        <v>0</v>
      </c>
      <c r="E54" s="486">
        <v>0</v>
      </c>
      <c r="F54" s="486">
        <v>881.38037984000005</v>
      </c>
      <c r="G54" s="486">
        <v>0</v>
      </c>
      <c r="H54" s="486">
        <v>5.2870819999999999E-2</v>
      </c>
      <c r="I54" s="486">
        <v>0</v>
      </c>
      <c r="J54" s="486">
        <v>1644.4790099000002</v>
      </c>
    </row>
    <row r="55" spans="1:10" ht="14.5" x14ac:dyDescent="0.35">
      <c r="A55" s="377" t="s">
        <v>71</v>
      </c>
      <c r="B55" s="486">
        <v>224.21602999000001</v>
      </c>
      <c r="C55" s="486">
        <v>0</v>
      </c>
      <c r="D55" s="486">
        <v>0</v>
      </c>
      <c r="E55" s="486">
        <v>0</v>
      </c>
      <c r="F55" s="486">
        <v>36.124720240000002</v>
      </c>
      <c r="G55" s="486">
        <v>224.21602999000001</v>
      </c>
      <c r="H55" s="486">
        <v>157.19657125000001</v>
      </c>
      <c r="I55" s="486">
        <v>0</v>
      </c>
      <c r="J55" s="486">
        <v>36.129842859999997</v>
      </c>
    </row>
    <row r="56" spans="1:10" ht="14.5" x14ac:dyDescent="0.35">
      <c r="A56" s="377" t="s">
        <v>72</v>
      </c>
      <c r="B56" s="486">
        <v>4.0557678299999997</v>
      </c>
      <c r="C56" s="486">
        <v>0</v>
      </c>
      <c r="D56" s="486">
        <v>0</v>
      </c>
      <c r="E56" s="486">
        <v>0</v>
      </c>
      <c r="F56" s="486">
        <v>0</v>
      </c>
      <c r="G56" s="486">
        <v>0</v>
      </c>
      <c r="H56" s="486">
        <v>22.183311440000001</v>
      </c>
      <c r="I56" s="486">
        <v>0</v>
      </c>
      <c r="J56" s="486">
        <v>0</v>
      </c>
    </row>
    <row r="57" spans="1:10" ht="14.5" x14ac:dyDescent="0.35">
      <c r="A57" s="377" t="s">
        <v>73</v>
      </c>
      <c r="B57" s="486">
        <v>0</v>
      </c>
      <c r="C57" s="486">
        <v>0</v>
      </c>
      <c r="D57" s="486">
        <v>0</v>
      </c>
      <c r="E57" s="486">
        <v>0</v>
      </c>
      <c r="F57" s="486">
        <v>0</v>
      </c>
      <c r="G57" s="486">
        <v>0</v>
      </c>
      <c r="H57" s="486">
        <v>1E-4</v>
      </c>
      <c r="I57" s="486">
        <v>0</v>
      </c>
      <c r="J57" s="486">
        <v>0</v>
      </c>
    </row>
    <row r="58" spans="1:10" ht="14.5" x14ac:dyDescent="0.35">
      <c r="A58" s="377" t="s">
        <v>74</v>
      </c>
      <c r="B58" s="486">
        <v>9.0381630000000004E-2</v>
      </c>
      <c r="C58" s="486">
        <v>0</v>
      </c>
      <c r="D58" s="486">
        <v>0</v>
      </c>
      <c r="E58" s="486">
        <v>3.8285239999999998E-2</v>
      </c>
      <c r="F58" s="486">
        <v>1.04783501</v>
      </c>
      <c r="G58" s="486">
        <v>0</v>
      </c>
      <c r="H58" s="486">
        <v>0.13712168999999999</v>
      </c>
      <c r="I58" s="486">
        <v>0</v>
      </c>
      <c r="J58" s="486">
        <v>1.58177324</v>
      </c>
    </row>
    <row r="59" spans="1:10" ht="14.5" x14ac:dyDescent="0.35">
      <c r="A59" s="377" t="s">
        <v>75</v>
      </c>
      <c r="B59" s="486">
        <v>2.2571433700000001</v>
      </c>
      <c r="C59" s="486">
        <v>0</v>
      </c>
      <c r="D59" s="486">
        <v>0</v>
      </c>
      <c r="E59" s="486">
        <v>0</v>
      </c>
      <c r="F59" s="486">
        <v>1.25299395</v>
      </c>
      <c r="G59" s="486">
        <v>0</v>
      </c>
      <c r="H59" s="486">
        <v>0.2439712</v>
      </c>
      <c r="I59" s="486">
        <v>1.27283042</v>
      </c>
      <c r="J59" s="486">
        <v>1.25560172</v>
      </c>
    </row>
    <row r="60" spans="1:10" ht="14.5" x14ac:dyDescent="0.35">
      <c r="A60" s="377" t="s">
        <v>76</v>
      </c>
      <c r="B60" s="486">
        <v>0</v>
      </c>
      <c r="C60" s="486">
        <v>0</v>
      </c>
      <c r="D60" s="486">
        <v>0</v>
      </c>
      <c r="E60" s="486">
        <v>0</v>
      </c>
      <c r="F60" s="486">
        <v>0</v>
      </c>
      <c r="G60" s="486">
        <v>0</v>
      </c>
      <c r="H60" s="486">
        <v>9.8424999999999999E-2</v>
      </c>
      <c r="I60" s="486">
        <v>0</v>
      </c>
      <c r="J60" s="486">
        <v>0</v>
      </c>
    </row>
    <row r="61" spans="1:10" ht="14.5" x14ac:dyDescent="0.35">
      <c r="A61" s="377" t="s">
        <v>77</v>
      </c>
      <c r="B61" s="486">
        <v>0</v>
      </c>
      <c r="C61" s="486">
        <v>0</v>
      </c>
      <c r="D61" s="486">
        <v>0</v>
      </c>
      <c r="E61" s="486">
        <v>0</v>
      </c>
      <c r="F61" s="486">
        <v>0</v>
      </c>
      <c r="G61" s="486">
        <v>0</v>
      </c>
      <c r="H61" s="486">
        <v>0.55339159999999998</v>
      </c>
      <c r="I61" s="486">
        <v>0</v>
      </c>
      <c r="J61" s="486">
        <v>0</v>
      </c>
    </row>
    <row r="62" spans="1:10" ht="14.5" x14ac:dyDescent="0.35">
      <c r="A62" s="377" t="s">
        <v>79</v>
      </c>
      <c r="B62" s="486">
        <v>0</v>
      </c>
      <c r="C62" s="486">
        <v>0</v>
      </c>
      <c r="D62" s="486">
        <v>0</v>
      </c>
      <c r="E62" s="486">
        <v>0</v>
      </c>
      <c r="F62" s="486">
        <v>0</v>
      </c>
      <c r="G62" s="486">
        <v>0</v>
      </c>
      <c r="H62" s="486">
        <v>1E-4</v>
      </c>
      <c r="I62" s="486">
        <v>0</v>
      </c>
      <c r="J62" s="486">
        <v>0</v>
      </c>
    </row>
    <row r="63" spans="1:10" ht="14.5" x14ac:dyDescent="0.35">
      <c r="A63" s="377" t="s">
        <v>80</v>
      </c>
      <c r="B63" s="486">
        <v>0.24953342000000001</v>
      </c>
      <c r="C63" s="486">
        <v>63.631924939999998</v>
      </c>
      <c r="D63" s="486">
        <v>0</v>
      </c>
      <c r="E63" s="486">
        <v>0.12540232000000001</v>
      </c>
      <c r="F63" s="486">
        <v>11.098290560000001</v>
      </c>
      <c r="G63" s="486">
        <v>0</v>
      </c>
      <c r="H63" s="486">
        <v>275.62895094999999</v>
      </c>
      <c r="I63" s="486">
        <v>64.315010970000003</v>
      </c>
      <c r="J63" s="486">
        <v>11.280291779999999</v>
      </c>
    </row>
    <row r="64" spans="1:10" ht="14.5" x14ac:dyDescent="0.35">
      <c r="A64" s="377" t="s">
        <v>81</v>
      </c>
      <c r="B64" s="486">
        <v>0</v>
      </c>
      <c r="C64" s="486">
        <v>5.7586632699999996</v>
      </c>
      <c r="D64" s="486">
        <v>0</v>
      </c>
      <c r="E64" s="486">
        <v>0</v>
      </c>
      <c r="F64" s="486">
        <v>1.1011500000000002E-3</v>
      </c>
      <c r="G64" s="486">
        <v>0</v>
      </c>
      <c r="H64" s="486">
        <v>0</v>
      </c>
      <c r="I64" s="486">
        <v>5.7589547899999998</v>
      </c>
      <c r="J64" s="486">
        <v>1.1011500000000002E-3</v>
      </c>
    </row>
    <row r="65" spans="1:10" ht="14.5" x14ac:dyDescent="0.35">
      <c r="A65" s="377" t="s">
        <v>87</v>
      </c>
      <c r="B65" s="486">
        <v>0</v>
      </c>
      <c r="C65" s="486">
        <v>0</v>
      </c>
      <c r="D65" s="486">
        <v>0</v>
      </c>
      <c r="E65" s="486">
        <v>0</v>
      </c>
      <c r="F65" s="486">
        <v>0</v>
      </c>
      <c r="G65" s="486">
        <v>0</v>
      </c>
      <c r="H65" s="486">
        <v>2.373635E-2</v>
      </c>
      <c r="I65" s="486">
        <v>0</v>
      </c>
      <c r="J65" s="486">
        <v>0</v>
      </c>
    </row>
    <row r="66" spans="1:10" ht="14.5" x14ac:dyDescent="0.35">
      <c r="A66" s="377" t="s">
        <v>88</v>
      </c>
      <c r="B66" s="486">
        <v>0</v>
      </c>
      <c r="C66" s="486">
        <v>0</v>
      </c>
      <c r="D66" s="486">
        <v>0</v>
      </c>
      <c r="E66" s="486">
        <v>0</v>
      </c>
      <c r="F66" s="486">
        <v>0</v>
      </c>
      <c r="G66" s="486">
        <v>0</v>
      </c>
      <c r="H66" s="486">
        <v>1.6149999999999999E-3</v>
      </c>
      <c r="I66" s="486">
        <v>8.3426100000000003E-3</v>
      </c>
      <c r="J66" s="486">
        <v>0</v>
      </c>
    </row>
    <row r="67" spans="1:10" ht="14.5" x14ac:dyDescent="0.35">
      <c r="A67" s="377" t="s">
        <v>89</v>
      </c>
      <c r="B67" s="486">
        <v>0.95911000000000002</v>
      </c>
      <c r="C67" s="486">
        <v>0</v>
      </c>
      <c r="D67" s="486">
        <v>0</v>
      </c>
      <c r="E67" s="486">
        <v>0</v>
      </c>
      <c r="F67" s="486">
        <v>0.14747279999999999</v>
      </c>
      <c r="G67" s="486">
        <v>0</v>
      </c>
      <c r="H67" s="486">
        <v>2.7505999999999999E-2</v>
      </c>
      <c r="I67" s="486">
        <v>8.3378500000000008E-3</v>
      </c>
      <c r="J67" s="486">
        <v>0.14747279999999999</v>
      </c>
    </row>
    <row r="68" spans="1:10" ht="14.5" x14ac:dyDescent="0.35">
      <c r="A68" s="377" t="s">
        <v>91</v>
      </c>
      <c r="B68" s="486">
        <v>2.2332310000000001E-2</v>
      </c>
      <c r="C68" s="486">
        <v>0</v>
      </c>
      <c r="D68" s="486">
        <v>0</v>
      </c>
      <c r="E68" s="486">
        <v>0</v>
      </c>
      <c r="F68" s="486">
        <v>0</v>
      </c>
      <c r="G68" s="486">
        <v>0</v>
      </c>
      <c r="H68" s="486">
        <v>0</v>
      </c>
      <c r="I68" s="486">
        <v>0</v>
      </c>
      <c r="J68" s="486">
        <v>0</v>
      </c>
    </row>
    <row r="69" spans="1:10" ht="14.5" x14ac:dyDescent="0.35">
      <c r="A69" s="377" t="s">
        <v>92</v>
      </c>
      <c r="B69" s="486">
        <v>0</v>
      </c>
      <c r="C69" s="486">
        <v>0</v>
      </c>
      <c r="D69" s="486">
        <v>0</v>
      </c>
      <c r="E69" s="486">
        <v>0</v>
      </c>
      <c r="F69" s="486">
        <v>0</v>
      </c>
      <c r="G69" s="486">
        <v>0</v>
      </c>
      <c r="H69" s="486">
        <v>1.8140000000000001E-3</v>
      </c>
      <c r="I69" s="486">
        <v>1.6812302699999999</v>
      </c>
      <c r="J69" s="486">
        <v>0</v>
      </c>
    </row>
    <row r="70" spans="1:10" ht="14.5" x14ac:dyDescent="0.35">
      <c r="A70" s="377" t="s">
        <v>93</v>
      </c>
      <c r="B70" s="486">
        <v>0</v>
      </c>
      <c r="C70" s="486">
        <v>0</v>
      </c>
      <c r="D70" s="486">
        <v>0</v>
      </c>
      <c r="E70" s="486">
        <v>0</v>
      </c>
      <c r="F70" s="486">
        <v>0</v>
      </c>
      <c r="G70" s="486">
        <v>0</v>
      </c>
      <c r="H70" s="486">
        <v>0</v>
      </c>
      <c r="I70" s="486">
        <v>4.6731699999999999E-3</v>
      </c>
      <c r="J70" s="486">
        <v>0</v>
      </c>
    </row>
    <row r="71" spans="1:10" ht="14.5" x14ac:dyDescent="0.35">
      <c r="A71" s="377" t="s">
        <v>94</v>
      </c>
      <c r="B71" s="486">
        <v>0</v>
      </c>
      <c r="C71" s="486">
        <v>0</v>
      </c>
      <c r="D71" s="486">
        <v>0</v>
      </c>
      <c r="E71" s="486">
        <v>0</v>
      </c>
      <c r="F71" s="486">
        <v>8.8641000000000002E-4</v>
      </c>
      <c r="G71" s="486">
        <v>0</v>
      </c>
      <c r="H71" s="486">
        <v>7.3088399999999998E-2</v>
      </c>
      <c r="I71" s="486">
        <v>3.7615429999999998E-2</v>
      </c>
      <c r="J71" s="486">
        <v>3.1311899999999998E-3</v>
      </c>
    </row>
    <row r="72" spans="1:10" ht="14.5" x14ac:dyDescent="0.35">
      <c r="A72" s="377" t="s">
        <v>95</v>
      </c>
      <c r="B72" s="486">
        <v>0</v>
      </c>
      <c r="C72" s="486">
        <v>0</v>
      </c>
      <c r="D72" s="486">
        <v>0</v>
      </c>
      <c r="E72" s="486">
        <v>0</v>
      </c>
      <c r="F72" s="486">
        <v>1.26925E-3</v>
      </c>
      <c r="G72" s="486">
        <v>0</v>
      </c>
      <c r="H72" s="486">
        <v>0</v>
      </c>
      <c r="I72" s="486">
        <v>0</v>
      </c>
      <c r="J72" s="486">
        <v>1.26925E-3</v>
      </c>
    </row>
    <row r="73" spans="1:10" ht="14.5" x14ac:dyDescent="0.35">
      <c r="A73" s="377" t="s">
        <v>96</v>
      </c>
      <c r="B73" s="486">
        <v>0</v>
      </c>
      <c r="C73" s="486">
        <v>0</v>
      </c>
      <c r="D73" s="486">
        <v>0</v>
      </c>
      <c r="E73" s="486">
        <v>0</v>
      </c>
      <c r="F73" s="486">
        <v>3.1129000000000004E-4</v>
      </c>
      <c r="G73" s="486">
        <v>0</v>
      </c>
      <c r="H73" s="486">
        <v>0</v>
      </c>
      <c r="I73" s="486">
        <v>8.6651999999999996E-4</v>
      </c>
      <c r="J73" s="486">
        <v>3.1129000000000004E-4</v>
      </c>
    </row>
    <row r="74" spans="1:10" ht="14.5" x14ac:dyDescent="0.35">
      <c r="A74" s="377" t="s">
        <v>97</v>
      </c>
      <c r="B74" s="486">
        <v>4.4989399999999999E-3</v>
      </c>
      <c r="C74" s="486">
        <v>1.1970884099999999</v>
      </c>
      <c r="D74" s="486">
        <v>0</v>
      </c>
      <c r="E74" s="486">
        <v>0</v>
      </c>
      <c r="F74" s="486">
        <v>0</v>
      </c>
      <c r="G74" s="486">
        <v>0</v>
      </c>
      <c r="H74" s="486">
        <v>0.26645616</v>
      </c>
      <c r="I74" s="486">
        <v>1.2275729499999999</v>
      </c>
      <c r="J74" s="486">
        <v>3.8314099999999999E-3</v>
      </c>
    </row>
    <row r="75" spans="1:10" ht="14.5" x14ac:dyDescent="0.35">
      <c r="A75" s="377" t="s">
        <v>98</v>
      </c>
      <c r="B75" s="486">
        <v>2.3224400000000003E-3</v>
      </c>
      <c r="C75" s="486">
        <v>3.0015892200000001</v>
      </c>
      <c r="D75" s="486">
        <v>0</v>
      </c>
      <c r="E75" s="486">
        <v>0</v>
      </c>
      <c r="F75" s="486">
        <v>3.287851E-2</v>
      </c>
      <c r="G75" s="486">
        <v>0</v>
      </c>
      <c r="H75" s="486">
        <v>2.7E-4</v>
      </c>
      <c r="I75" s="486">
        <v>3.0064128399999999</v>
      </c>
      <c r="J75" s="486">
        <v>9.3499999999999996E-4</v>
      </c>
    </row>
    <row r="76" spans="1:10" ht="14.5" x14ac:dyDescent="0.35">
      <c r="A76" s="377" t="s">
        <v>99</v>
      </c>
      <c r="B76" s="486">
        <v>0</v>
      </c>
      <c r="C76" s="486">
        <v>0</v>
      </c>
      <c r="D76" s="486">
        <v>0</v>
      </c>
      <c r="E76" s="486">
        <v>0.41513621999999994</v>
      </c>
      <c r="F76" s="486">
        <v>5.0467200000000002E-3</v>
      </c>
      <c r="G76" s="486">
        <v>0</v>
      </c>
      <c r="H76" s="486">
        <v>4.1376999999999997E-2</v>
      </c>
      <c r="I76" s="486">
        <v>1.1468080300000001</v>
      </c>
      <c r="J76" s="486">
        <v>0.41513621999999994</v>
      </c>
    </row>
    <row r="77" spans="1:10" ht="14.5" x14ac:dyDescent="0.35">
      <c r="A77" s="377" t="s">
        <v>100</v>
      </c>
      <c r="B77" s="486">
        <v>0</v>
      </c>
      <c r="C77" s="486">
        <v>0</v>
      </c>
      <c r="D77" s="486">
        <v>0</v>
      </c>
      <c r="E77" s="486">
        <v>0</v>
      </c>
      <c r="F77" s="486">
        <v>0</v>
      </c>
      <c r="G77" s="486">
        <v>0</v>
      </c>
      <c r="H77" s="486">
        <v>5.5000000000000003E-4</v>
      </c>
      <c r="I77" s="486">
        <v>0</v>
      </c>
      <c r="J77" s="486">
        <v>0</v>
      </c>
    </row>
    <row r="78" spans="1:10" ht="14.5" x14ac:dyDescent="0.35">
      <c r="A78" s="377" t="s">
        <v>102</v>
      </c>
      <c r="B78" s="486">
        <v>0</v>
      </c>
      <c r="C78" s="486">
        <v>0</v>
      </c>
      <c r="D78" s="486">
        <v>0</v>
      </c>
      <c r="E78" s="486">
        <v>0</v>
      </c>
      <c r="F78" s="486">
        <v>0</v>
      </c>
      <c r="G78" s="486">
        <v>0</v>
      </c>
      <c r="H78" s="486">
        <v>2.42E-4</v>
      </c>
      <c r="I78" s="486">
        <v>0</v>
      </c>
      <c r="J78" s="486">
        <v>0</v>
      </c>
    </row>
    <row r="79" spans="1:10" ht="14.5" x14ac:dyDescent="0.35">
      <c r="A79" s="377" t="s">
        <v>103</v>
      </c>
      <c r="B79" s="486">
        <v>8.2932000000000006E-2</v>
      </c>
      <c r="C79" s="486">
        <v>0</v>
      </c>
      <c r="D79" s="486">
        <v>0</v>
      </c>
      <c r="E79" s="486">
        <v>4.7022929999999998E-2</v>
      </c>
      <c r="F79" s="486">
        <v>2.1950799999999999E-2</v>
      </c>
      <c r="G79" s="486">
        <v>0</v>
      </c>
      <c r="H79" s="486">
        <v>0.171818</v>
      </c>
      <c r="I79" s="486">
        <v>0.64972881000000005</v>
      </c>
      <c r="J79" s="486">
        <v>6.6247570000000006E-2</v>
      </c>
    </row>
    <row r="80" spans="1:10" ht="14.5" x14ac:dyDescent="0.35">
      <c r="A80" s="377" t="s">
        <v>104</v>
      </c>
      <c r="B80" s="486">
        <v>5.7987999999999996E-4</v>
      </c>
      <c r="C80" s="486">
        <v>5.355816E-2</v>
      </c>
      <c r="D80" s="486">
        <v>1.1015E-2</v>
      </c>
      <c r="E80" s="486">
        <v>3.4121899999999998E-3</v>
      </c>
      <c r="F80" s="486">
        <v>1.5319040000000001E-2</v>
      </c>
      <c r="G80" s="486">
        <v>0</v>
      </c>
      <c r="H80" s="486">
        <v>7.6886695899999999</v>
      </c>
      <c r="I80" s="486">
        <v>0.27170046999999997</v>
      </c>
      <c r="J80" s="486">
        <v>2.0257029999999999E-2</v>
      </c>
    </row>
    <row r="81" spans="1:10" ht="14.5" x14ac:dyDescent="0.35">
      <c r="A81" s="377" t="s">
        <v>105</v>
      </c>
      <c r="B81" s="486">
        <v>6.0846799999999999E-2</v>
      </c>
      <c r="C81" s="486">
        <v>1.0523845199999999</v>
      </c>
      <c r="D81" s="486">
        <v>2.2200000000000002E-3</v>
      </c>
      <c r="E81" s="486">
        <v>0</v>
      </c>
      <c r="F81" s="486">
        <v>8.0905600000000008E-2</v>
      </c>
      <c r="G81" s="486">
        <v>0</v>
      </c>
      <c r="H81" s="486">
        <v>0.39546315000000004</v>
      </c>
      <c r="I81" s="486">
        <v>1.08497332</v>
      </c>
      <c r="J81" s="486">
        <v>9.2579960000000003E-2</v>
      </c>
    </row>
    <row r="82" spans="1:10" ht="14.5" x14ac:dyDescent="0.35">
      <c r="A82" s="377" t="s">
        <v>106</v>
      </c>
      <c r="B82" s="486">
        <v>6.1094919999999997E-2</v>
      </c>
      <c r="C82" s="486">
        <v>1.0038E-2</v>
      </c>
      <c r="D82" s="486">
        <v>0</v>
      </c>
      <c r="E82" s="486">
        <v>0</v>
      </c>
      <c r="F82" s="486">
        <v>0.18338399999999999</v>
      </c>
      <c r="G82" s="486">
        <v>0</v>
      </c>
      <c r="H82" s="486">
        <v>1.6819999999999999E-3</v>
      </c>
      <c r="I82" s="486">
        <v>1.2117590000000001E-2</v>
      </c>
      <c r="J82" s="486">
        <v>0.18338399999999999</v>
      </c>
    </row>
    <row r="83" spans="1:10" ht="14.5" x14ac:dyDescent="0.35">
      <c r="A83" s="377" t="s">
        <v>107</v>
      </c>
      <c r="B83" s="486">
        <v>0</v>
      </c>
      <c r="C83" s="486">
        <v>0.1014084</v>
      </c>
      <c r="D83" s="486">
        <v>5.0000000000000002E-5</v>
      </c>
      <c r="E83" s="486">
        <v>4.3049999999999998E-3</v>
      </c>
      <c r="F83" s="486">
        <v>4.33433E-3</v>
      </c>
      <c r="G83" s="486">
        <v>0</v>
      </c>
      <c r="H83" s="486">
        <v>0.78825168000000001</v>
      </c>
      <c r="I83" s="486">
        <v>0.45846819</v>
      </c>
      <c r="J83" s="486">
        <v>8.9983300000000006E-3</v>
      </c>
    </row>
    <row r="84" spans="1:10" ht="14.5" x14ac:dyDescent="0.35">
      <c r="A84" s="377" t="s">
        <v>108</v>
      </c>
      <c r="B84" s="486">
        <v>6.1843800000000004E-2</v>
      </c>
      <c r="C84" s="486">
        <v>29.563985020000001</v>
      </c>
      <c r="D84" s="486">
        <v>0</v>
      </c>
      <c r="E84" s="486">
        <v>42.41988731</v>
      </c>
      <c r="F84" s="486">
        <v>0.11534749000000001</v>
      </c>
      <c r="G84" s="486">
        <v>0</v>
      </c>
      <c r="H84" s="486">
        <v>7.3790000000000001E-3</v>
      </c>
      <c r="I84" s="486">
        <v>29.97837968</v>
      </c>
      <c r="J84" s="486">
        <v>42.469675420000002</v>
      </c>
    </row>
    <row r="85" spans="1:10" ht="14.5" x14ac:dyDescent="0.35">
      <c r="A85" s="377" t="s">
        <v>109</v>
      </c>
      <c r="B85" s="486">
        <v>0</v>
      </c>
      <c r="C85" s="486">
        <v>33.062103579999999</v>
      </c>
      <c r="D85" s="486">
        <v>0</v>
      </c>
      <c r="E85" s="486">
        <v>0</v>
      </c>
      <c r="F85" s="486">
        <v>0</v>
      </c>
      <c r="G85" s="486">
        <v>0</v>
      </c>
      <c r="H85" s="486">
        <v>1.09951983</v>
      </c>
      <c r="I85" s="486">
        <v>33.091433850000001</v>
      </c>
      <c r="J85" s="486">
        <v>2.1000000000000001E-4</v>
      </c>
    </row>
    <row r="86" spans="1:10" ht="14.5" x14ac:dyDescent="0.35">
      <c r="A86" s="377" t="s">
        <v>110</v>
      </c>
      <c r="B86" s="486">
        <v>0</v>
      </c>
      <c r="C86" s="486">
        <v>0</v>
      </c>
      <c r="D86" s="486">
        <v>0</v>
      </c>
      <c r="E86" s="486">
        <v>0</v>
      </c>
      <c r="F86" s="486">
        <v>0</v>
      </c>
      <c r="G86" s="486">
        <v>0</v>
      </c>
      <c r="H86" s="486">
        <v>0.20420034000000001</v>
      </c>
      <c r="I86" s="486">
        <v>0</v>
      </c>
      <c r="J86" s="486">
        <v>0</v>
      </c>
    </row>
    <row r="87" spans="1:10" ht="14.5" x14ac:dyDescent="0.35">
      <c r="A87" s="377" t="s">
        <v>113</v>
      </c>
      <c r="B87" s="486">
        <v>8.1595500000000001E-2</v>
      </c>
      <c r="C87" s="486">
        <v>0</v>
      </c>
      <c r="D87" s="486">
        <v>0</v>
      </c>
      <c r="E87" s="486">
        <v>0</v>
      </c>
      <c r="F87" s="486">
        <v>0</v>
      </c>
      <c r="G87" s="486">
        <v>0</v>
      </c>
      <c r="H87" s="486">
        <v>1.89024025</v>
      </c>
      <c r="I87" s="486">
        <v>0.45352370000000003</v>
      </c>
      <c r="J87" s="486">
        <v>2.5210000000000001E-5</v>
      </c>
    </row>
    <row r="88" spans="1:10" ht="14.5" x14ac:dyDescent="0.35">
      <c r="A88" s="377" t="s">
        <v>114</v>
      </c>
      <c r="B88" s="486">
        <v>0</v>
      </c>
      <c r="C88" s="486">
        <v>12.16575755</v>
      </c>
      <c r="D88" s="486">
        <v>0</v>
      </c>
      <c r="E88" s="486">
        <v>0</v>
      </c>
      <c r="F88" s="486">
        <v>0</v>
      </c>
      <c r="G88" s="486">
        <v>0</v>
      </c>
      <c r="H88" s="486">
        <v>0.14704999999999999</v>
      </c>
      <c r="I88" s="486">
        <v>13.262438359999999</v>
      </c>
      <c r="J88" s="486">
        <v>7.7570999999999998E-4</v>
      </c>
    </row>
    <row r="89" spans="1:10" ht="14.5" x14ac:dyDescent="0.35">
      <c r="A89" s="377" t="s">
        <v>116</v>
      </c>
      <c r="B89" s="486">
        <v>1.33518E-3</v>
      </c>
      <c r="C89" s="486">
        <v>0</v>
      </c>
      <c r="D89" s="486">
        <v>0</v>
      </c>
      <c r="E89" s="486">
        <v>0.33259895</v>
      </c>
      <c r="F89" s="486">
        <v>8.6812900000000012E-3</v>
      </c>
      <c r="G89" s="486">
        <v>0</v>
      </c>
      <c r="H89" s="486">
        <v>1.7940000000000001E-2</v>
      </c>
      <c r="I89" s="486">
        <v>0.21333207000000001</v>
      </c>
      <c r="J89" s="486">
        <v>0.34128024000000001</v>
      </c>
    </row>
    <row r="90" spans="1:10" ht="14.5" x14ac:dyDescent="0.35">
      <c r="A90" s="377" t="s">
        <v>117</v>
      </c>
      <c r="B90" s="486">
        <v>7.2839999999999992E-4</v>
      </c>
      <c r="C90" s="486">
        <v>6.7935369999999995E-2</v>
      </c>
      <c r="D90" s="486">
        <v>0</v>
      </c>
      <c r="E90" s="486">
        <v>2.5551100000000002E-3</v>
      </c>
      <c r="F90" s="486">
        <v>9.8168300000000003E-3</v>
      </c>
      <c r="G90" s="486">
        <v>0</v>
      </c>
      <c r="H90" s="486">
        <v>1.9887459999999999E-2</v>
      </c>
      <c r="I90" s="486">
        <v>0.14446307</v>
      </c>
      <c r="J90" s="486">
        <v>1.7877650000000002E-2</v>
      </c>
    </row>
    <row r="91" spans="1:10" ht="14.5" x14ac:dyDescent="0.35">
      <c r="A91" s="377" t="s">
        <v>118</v>
      </c>
      <c r="B91" s="486">
        <v>0</v>
      </c>
      <c r="C91" s="486">
        <v>0</v>
      </c>
      <c r="D91" s="486">
        <v>0</v>
      </c>
      <c r="E91" s="486">
        <v>0</v>
      </c>
      <c r="F91" s="486">
        <v>0</v>
      </c>
      <c r="G91" s="486">
        <v>0</v>
      </c>
      <c r="H91" s="486">
        <v>0</v>
      </c>
      <c r="I91" s="486">
        <v>0</v>
      </c>
      <c r="J91" s="486">
        <v>2.2301999999999999E-3</v>
      </c>
    </row>
    <row r="92" spans="1:10" ht="14.5" x14ac:dyDescent="0.35">
      <c r="A92" s="377" t="s">
        <v>119</v>
      </c>
      <c r="B92" s="486">
        <v>0</v>
      </c>
      <c r="C92" s="486">
        <v>0</v>
      </c>
      <c r="D92" s="486">
        <v>0</v>
      </c>
      <c r="E92" s="486">
        <v>0</v>
      </c>
      <c r="F92" s="486">
        <v>3.9033800000000001E-3</v>
      </c>
      <c r="G92" s="486">
        <v>0</v>
      </c>
      <c r="H92" s="486">
        <v>0</v>
      </c>
      <c r="I92" s="486">
        <v>2.327947E-2</v>
      </c>
      <c r="J92" s="486">
        <v>3.9033800000000001E-3</v>
      </c>
    </row>
    <row r="93" spans="1:10" ht="14.5" x14ac:dyDescent="0.35">
      <c r="A93" s="377" t="s">
        <v>120</v>
      </c>
      <c r="B93" s="486">
        <v>4.233692E-2</v>
      </c>
      <c r="C93" s="486">
        <v>0</v>
      </c>
      <c r="D93" s="486">
        <v>0</v>
      </c>
      <c r="E93" s="486">
        <v>3.4565199999999998E-3</v>
      </c>
      <c r="F93" s="486">
        <v>6.0069150000000002E-2</v>
      </c>
      <c r="G93" s="486">
        <v>0</v>
      </c>
      <c r="H93" s="486">
        <v>0.45075549999999998</v>
      </c>
      <c r="I93" s="486">
        <v>0.10116467</v>
      </c>
      <c r="J93" s="486">
        <v>6.5077549999999998E-2</v>
      </c>
    </row>
    <row r="94" spans="1:10" ht="14.5" x14ac:dyDescent="0.35">
      <c r="A94" s="377" t="s">
        <v>121</v>
      </c>
      <c r="B94" s="486">
        <v>0</v>
      </c>
      <c r="C94" s="486">
        <v>0</v>
      </c>
      <c r="D94" s="486">
        <v>0</v>
      </c>
      <c r="E94" s="486">
        <v>0</v>
      </c>
      <c r="F94" s="486">
        <v>4.6058480000000006E-2</v>
      </c>
      <c r="G94" s="486">
        <v>0</v>
      </c>
      <c r="H94" s="486">
        <v>0</v>
      </c>
      <c r="I94" s="486">
        <v>0</v>
      </c>
      <c r="J94" s="486">
        <v>4.6058480000000006E-2</v>
      </c>
    </row>
    <row r="95" spans="1:10" ht="14.5" x14ac:dyDescent="0.35">
      <c r="A95" s="377" t="s">
        <v>122</v>
      </c>
      <c r="B95" s="486">
        <v>1.7839999999999999E-5</v>
      </c>
      <c r="C95" s="486">
        <v>6.8916100000000008E-2</v>
      </c>
      <c r="D95" s="486">
        <v>0</v>
      </c>
      <c r="E95" s="486">
        <v>0.41131660999999997</v>
      </c>
      <c r="F95" s="486">
        <v>2.225684E-2</v>
      </c>
      <c r="G95" s="486">
        <v>0</v>
      </c>
      <c r="H95" s="486">
        <v>2.1700000000000001E-2</v>
      </c>
      <c r="I95" s="486">
        <v>0.19640554999999998</v>
      </c>
      <c r="J95" s="486">
        <v>0.44086858000000001</v>
      </c>
    </row>
    <row r="96" spans="1:10" ht="14.5" x14ac:dyDescent="0.35">
      <c r="A96" s="377" t="s">
        <v>123</v>
      </c>
      <c r="B96" s="486">
        <v>6.0744019999999996E-2</v>
      </c>
      <c r="C96" s="486">
        <v>89.558302930000011</v>
      </c>
      <c r="D96" s="486">
        <v>0</v>
      </c>
      <c r="E96" s="486">
        <v>2.906603E-2</v>
      </c>
      <c r="F96" s="486">
        <v>3.5291389999999999E-2</v>
      </c>
      <c r="G96" s="486">
        <v>0</v>
      </c>
      <c r="H96" s="486">
        <v>0.49081974</v>
      </c>
      <c r="I96" s="486">
        <v>94.22238526999999</v>
      </c>
      <c r="J96" s="486">
        <v>6.910783999999999E-2</v>
      </c>
    </row>
    <row r="97" spans="1:10" ht="14.5" x14ac:dyDescent="0.35">
      <c r="A97" s="377" t="s">
        <v>125</v>
      </c>
      <c r="B97" s="486">
        <v>1.8532190200000001</v>
      </c>
      <c r="C97" s="486">
        <v>3.7684602200000001</v>
      </c>
      <c r="D97" s="486">
        <v>0</v>
      </c>
      <c r="E97" s="486">
        <v>6.5501480000000001E-2</v>
      </c>
      <c r="F97" s="486">
        <v>2.2655087900000002</v>
      </c>
      <c r="G97" s="486">
        <v>0</v>
      </c>
      <c r="H97" s="486">
        <v>13.53520323</v>
      </c>
      <c r="I97" s="486">
        <v>3.7684602200000001</v>
      </c>
      <c r="J97" s="486">
        <v>2.4612779700000003</v>
      </c>
    </row>
    <row r="98" spans="1:10" ht="14.5" x14ac:dyDescent="0.35">
      <c r="A98" s="377" t="s">
        <v>126</v>
      </c>
      <c r="B98" s="486">
        <v>0</v>
      </c>
      <c r="C98" s="486">
        <v>3.0058E-4</v>
      </c>
      <c r="D98" s="486">
        <v>0</v>
      </c>
      <c r="E98" s="486">
        <v>0</v>
      </c>
      <c r="F98" s="486">
        <v>0</v>
      </c>
      <c r="G98" s="486">
        <v>0</v>
      </c>
      <c r="H98" s="486">
        <v>0</v>
      </c>
      <c r="I98" s="486">
        <v>3.0058E-4</v>
      </c>
      <c r="J98" s="486">
        <v>0</v>
      </c>
    </row>
    <row r="99" spans="1:10" ht="14.5" x14ac:dyDescent="0.35">
      <c r="A99" s="377" t="s">
        <v>127</v>
      </c>
      <c r="B99" s="486">
        <v>7.6148419999999994E-2</v>
      </c>
      <c r="C99" s="486">
        <v>0</v>
      </c>
      <c r="D99" s="486">
        <v>0</v>
      </c>
      <c r="E99" s="486">
        <v>0.19764108999999999</v>
      </c>
      <c r="F99" s="486">
        <v>0.84150762000000001</v>
      </c>
      <c r="G99" s="486">
        <v>0</v>
      </c>
      <c r="H99" s="486">
        <v>0</v>
      </c>
      <c r="I99" s="486">
        <v>0</v>
      </c>
      <c r="J99" s="486">
        <v>1.6734575900000002</v>
      </c>
    </row>
    <row r="100" spans="1:10" ht="14.5" x14ac:dyDescent="0.35">
      <c r="A100" s="377" t="s">
        <v>128</v>
      </c>
      <c r="B100" s="486">
        <v>0</v>
      </c>
      <c r="C100" s="486">
        <v>0</v>
      </c>
      <c r="D100" s="486">
        <v>0</v>
      </c>
      <c r="E100" s="486">
        <v>0</v>
      </c>
      <c r="F100" s="486">
        <v>0.30883235999999997</v>
      </c>
      <c r="G100" s="486">
        <v>0</v>
      </c>
      <c r="H100" s="486">
        <v>4.4604650000000003E-2</v>
      </c>
      <c r="I100" s="486">
        <v>0.42256263999999999</v>
      </c>
      <c r="J100" s="486">
        <v>1.18176E-3</v>
      </c>
    </row>
    <row r="101" spans="1:10" ht="14.5" x14ac:dyDescent="0.35">
      <c r="A101" s="377" t="s">
        <v>129</v>
      </c>
      <c r="B101" s="486">
        <v>0</v>
      </c>
      <c r="C101" s="486">
        <v>132.80262389000001</v>
      </c>
      <c r="D101" s="486">
        <v>0</v>
      </c>
      <c r="E101" s="486">
        <v>0</v>
      </c>
      <c r="F101" s="486">
        <v>0</v>
      </c>
      <c r="G101" s="486">
        <v>0</v>
      </c>
      <c r="H101" s="486">
        <v>4.3449000000000002E-2</v>
      </c>
      <c r="I101" s="486">
        <v>133.09482370999999</v>
      </c>
      <c r="J101" s="486">
        <v>0</v>
      </c>
    </row>
    <row r="102" spans="1:10" ht="14.5" x14ac:dyDescent="0.35">
      <c r="A102" s="377" t="s">
        <v>130</v>
      </c>
      <c r="B102" s="486">
        <v>0.10686343</v>
      </c>
      <c r="C102" s="486">
        <v>0</v>
      </c>
      <c r="D102" s="486">
        <v>0</v>
      </c>
      <c r="E102" s="486">
        <v>1.0287576300000001</v>
      </c>
      <c r="F102" s="486">
        <v>3.6039071499999999</v>
      </c>
      <c r="G102" s="486">
        <v>0.10686343</v>
      </c>
      <c r="H102" s="486">
        <v>0.16870731</v>
      </c>
      <c r="I102" s="486">
        <v>0.32907189000000003</v>
      </c>
      <c r="J102" s="486">
        <v>4.16940489</v>
      </c>
    </row>
    <row r="103" spans="1:10" ht="14.5" x14ac:dyDescent="0.35">
      <c r="A103" s="377" t="s">
        <v>132</v>
      </c>
      <c r="B103" s="486">
        <v>0</v>
      </c>
      <c r="C103" s="486">
        <v>4.3478000000000003E-2</v>
      </c>
      <c r="D103" s="486">
        <v>0</v>
      </c>
      <c r="E103" s="486">
        <v>0</v>
      </c>
      <c r="F103" s="486">
        <v>0</v>
      </c>
      <c r="G103" s="486">
        <v>0</v>
      </c>
      <c r="H103" s="486">
        <v>4.4856604999999998</v>
      </c>
      <c r="I103" s="486">
        <v>0.69566343999999991</v>
      </c>
      <c r="J103" s="486">
        <v>0</v>
      </c>
    </row>
    <row r="104" spans="1:10" ht="14.5" x14ac:dyDescent="0.35">
      <c r="A104" s="377" t="s">
        <v>133</v>
      </c>
      <c r="B104" s="486">
        <v>0</v>
      </c>
      <c r="C104" s="486">
        <v>3.8346430000000001E-2</v>
      </c>
      <c r="D104" s="486">
        <v>1.4999999999999999E-4</v>
      </c>
      <c r="E104" s="486">
        <v>0</v>
      </c>
      <c r="F104" s="486">
        <v>4.7999999999999996E-3</v>
      </c>
      <c r="G104" s="486">
        <v>0</v>
      </c>
      <c r="H104" s="486">
        <v>4.4451242500000001</v>
      </c>
      <c r="I104" s="486">
        <v>6.8502179999999996E-2</v>
      </c>
      <c r="J104" s="486">
        <v>4.7999999999999996E-3</v>
      </c>
    </row>
    <row r="105" spans="1:10" ht="14.5" x14ac:dyDescent="0.35">
      <c r="A105" s="377" t="s">
        <v>134</v>
      </c>
      <c r="B105" s="486">
        <v>5.5828199999999996E-3</v>
      </c>
      <c r="C105" s="486">
        <v>2.23755462</v>
      </c>
      <c r="D105" s="486">
        <v>0</v>
      </c>
      <c r="E105" s="486">
        <v>7.6189000000000007E-2</v>
      </c>
      <c r="F105" s="486">
        <v>2.2202819999999998E-2</v>
      </c>
      <c r="G105" s="486">
        <v>0</v>
      </c>
      <c r="H105" s="486">
        <v>0.17532622</v>
      </c>
      <c r="I105" s="486">
        <v>2.24333063</v>
      </c>
      <c r="J105" s="486">
        <v>9.8391820000000005E-2</v>
      </c>
    </row>
    <row r="106" spans="1:10" ht="14.5" x14ac:dyDescent="0.35">
      <c r="A106" s="377" t="s">
        <v>135</v>
      </c>
      <c r="B106" s="486">
        <v>3.8556599999999999E-3</v>
      </c>
      <c r="C106" s="486">
        <v>4.8075769999999997E-2</v>
      </c>
      <c r="D106" s="486">
        <v>3.8400000000000001E-3</v>
      </c>
      <c r="E106" s="486">
        <v>0</v>
      </c>
      <c r="F106" s="486">
        <v>5.7455299999999996E-3</v>
      </c>
      <c r="G106" s="486">
        <v>9.2312999999999998E-4</v>
      </c>
      <c r="H106" s="486">
        <v>8.1931219999999999E-2</v>
      </c>
      <c r="I106" s="486">
        <v>0.17633142000000002</v>
      </c>
      <c r="J106" s="486">
        <v>0.41905907000000003</v>
      </c>
    </row>
    <row r="107" spans="1:10" ht="14.5" x14ac:dyDescent="0.35">
      <c r="A107" s="377" t="s">
        <v>136</v>
      </c>
      <c r="B107" s="486">
        <v>0</v>
      </c>
      <c r="C107" s="486">
        <v>0</v>
      </c>
      <c r="D107" s="486">
        <v>0</v>
      </c>
      <c r="E107" s="486">
        <v>2.311477E-2</v>
      </c>
      <c r="F107" s="486">
        <v>0</v>
      </c>
      <c r="G107" s="486">
        <v>0</v>
      </c>
      <c r="H107" s="486">
        <v>0</v>
      </c>
      <c r="I107" s="486">
        <v>0.22081999999999999</v>
      </c>
      <c r="J107" s="486">
        <v>2.3119770000000001E-2</v>
      </c>
    </row>
    <row r="108" spans="1:10" ht="14.5" x14ac:dyDescent="0.35">
      <c r="A108" s="377" t="s">
        <v>137</v>
      </c>
      <c r="B108" s="486">
        <v>8.9847700000000013E-3</v>
      </c>
      <c r="C108" s="486">
        <v>0</v>
      </c>
      <c r="D108" s="486">
        <v>0</v>
      </c>
      <c r="E108" s="486">
        <v>0</v>
      </c>
      <c r="F108" s="486">
        <v>3.63846E-3</v>
      </c>
      <c r="G108" s="486">
        <v>0</v>
      </c>
      <c r="H108" s="486">
        <v>0</v>
      </c>
      <c r="I108" s="486">
        <v>2.7499999999999998E-3</v>
      </c>
      <c r="J108" s="486">
        <v>3.63846E-3</v>
      </c>
    </row>
    <row r="109" spans="1:10" ht="14.5" x14ac:dyDescent="0.35">
      <c r="A109" s="377" t="s">
        <v>138</v>
      </c>
      <c r="B109" s="486">
        <v>0</v>
      </c>
      <c r="C109" s="486">
        <v>0</v>
      </c>
      <c r="D109" s="486">
        <v>0</v>
      </c>
      <c r="E109" s="486">
        <v>0</v>
      </c>
      <c r="F109" s="486">
        <v>0</v>
      </c>
      <c r="G109" s="486">
        <v>0</v>
      </c>
      <c r="H109" s="486">
        <v>1.4300000000000001E-4</v>
      </c>
      <c r="I109" s="486">
        <v>0</v>
      </c>
      <c r="J109" s="486">
        <v>0</v>
      </c>
    </row>
    <row r="110" spans="1:10" ht="14.5" x14ac:dyDescent="0.35">
      <c r="A110" s="377" t="s">
        <v>139</v>
      </c>
      <c r="B110" s="486">
        <v>6.3850000000000007E-5</v>
      </c>
      <c r="C110" s="486">
        <v>0</v>
      </c>
      <c r="D110" s="486">
        <v>0</v>
      </c>
      <c r="E110" s="486">
        <v>0</v>
      </c>
      <c r="F110" s="486">
        <v>5.0000000000000002E-5</v>
      </c>
      <c r="G110" s="486">
        <v>0</v>
      </c>
      <c r="H110" s="486">
        <v>1.0156E-4</v>
      </c>
      <c r="I110" s="486">
        <v>3.2338900000000004E-2</v>
      </c>
      <c r="J110" s="486">
        <v>4.0000000000000002E-4</v>
      </c>
    </row>
    <row r="111" spans="1:10" ht="14.5" x14ac:dyDescent="0.35">
      <c r="A111" s="377" t="s">
        <v>141</v>
      </c>
      <c r="B111" s="486">
        <v>0</v>
      </c>
      <c r="C111" s="486">
        <v>0</v>
      </c>
      <c r="D111" s="486">
        <v>0</v>
      </c>
      <c r="E111" s="486">
        <v>0</v>
      </c>
      <c r="F111" s="486">
        <v>2.122E-5</v>
      </c>
      <c r="G111" s="486">
        <v>0</v>
      </c>
      <c r="H111" s="486">
        <v>0</v>
      </c>
      <c r="I111" s="486">
        <v>8.0813399999999994E-2</v>
      </c>
      <c r="J111" s="486">
        <v>4.1220000000000002E-5</v>
      </c>
    </row>
    <row r="112" spans="1:10" ht="14.5" x14ac:dyDescent="0.35">
      <c r="A112" s="377" t="s">
        <v>142</v>
      </c>
      <c r="B112" s="486">
        <v>0</v>
      </c>
      <c r="C112" s="486">
        <v>0.11708811</v>
      </c>
      <c r="D112" s="486">
        <v>7.5000000000000002E-4</v>
      </c>
      <c r="E112" s="486">
        <v>5.962361E-2</v>
      </c>
      <c r="F112" s="486">
        <v>0.10428163999999999</v>
      </c>
      <c r="G112" s="486">
        <v>0</v>
      </c>
      <c r="H112" s="486">
        <v>1.59806117</v>
      </c>
      <c r="I112" s="486">
        <v>0.38165789</v>
      </c>
      <c r="J112" s="486">
        <v>0.16507164999999999</v>
      </c>
    </row>
    <row r="113" spans="1:10" ht="14.5" x14ac:dyDescent="0.35">
      <c r="A113" s="377" t="s">
        <v>143</v>
      </c>
      <c r="B113" s="486">
        <v>3.5E-4</v>
      </c>
      <c r="C113" s="486">
        <v>2.68846915</v>
      </c>
      <c r="D113" s="486">
        <v>6.0000000000000001E-3</v>
      </c>
      <c r="E113" s="486">
        <v>6.5383000000000004E-3</v>
      </c>
      <c r="F113" s="486">
        <v>0.10615814</v>
      </c>
      <c r="G113" s="486">
        <v>0</v>
      </c>
      <c r="H113" s="486">
        <v>0.74783078000000003</v>
      </c>
      <c r="I113" s="486">
        <v>4.2504526500000006</v>
      </c>
      <c r="J113" s="486">
        <v>0.23955209</v>
      </c>
    </row>
    <row r="114" spans="1:10" ht="14.5" x14ac:dyDescent="0.35">
      <c r="A114" s="377" t="s">
        <v>144</v>
      </c>
      <c r="B114" s="486">
        <v>0</v>
      </c>
      <c r="C114" s="486">
        <v>0</v>
      </c>
      <c r="D114" s="486">
        <v>0</v>
      </c>
      <c r="E114" s="486">
        <v>2.18E-2</v>
      </c>
      <c r="F114" s="486">
        <v>0.14969099999999999</v>
      </c>
      <c r="G114" s="486">
        <v>0</v>
      </c>
      <c r="H114" s="486">
        <v>9.0200000000000002E-4</v>
      </c>
      <c r="I114" s="486">
        <v>4.0495669999999998E-2</v>
      </c>
      <c r="J114" s="486">
        <v>0.22107621999999999</v>
      </c>
    </row>
    <row r="115" spans="1:10" ht="14.5" x14ac:dyDescent="0.35">
      <c r="A115" s="377" t="s">
        <v>145</v>
      </c>
      <c r="B115" s="486">
        <v>0</v>
      </c>
      <c r="C115" s="486">
        <v>1.98256458</v>
      </c>
      <c r="D115" s="486">
        <v>0</v>
      </c>
      <c r="E115" s="486">
        <v>0.15317051000000001</v>
      </c>
      <c r="F115" s="486">
        <v>1.0217539499999999</v>
      </c>
      <c r="G115" s="486">
        <v>0</v>
      </c>
      <c r="H115" s="486">
        <v>33.230169100000005</v>
      </c>
      <c r="I115" s="486">
        <v>2.04783173</v>
      </c>
      <c r="J115" s="486">
        <v>22.001197480000002</v>
      </c>
    </row>
    <row r="116" spans="1:10" ht="14.5" x14ac:dyDescent="0.35">
      <c r="A116" s="377" t="s">
        <v>146</v>
      </c>
      <c r="B116" s="486">
        <v>0</v>
      </c>
      <c r="C116" s="486">
        <v>0</v>
      </c>
      <c r="D116" s="486">
        <v>0</v>
      </c>
      <c r="E116" s="486">
        <v>0</v>
      </c>
      <c r="F116" s="486">
        <v>0</v>
      </c>
      <c r="G116" s="486">
        <v>0</v>
      </c>
      <c r="H116" s="486">
        <v>6.2490000000000002E-3</v>
      </c>
      <c r="I116" s="486">
        <v>0</v>
      </c>
      <c r="J116" s="486">
        <v>0</v>
      </c>
    </row>
    <row r="117" spans="1:10" ht="14.5" x14ac:dyDescent="0.35">
      <c r="A117" s="377" t="s">
        <v>147</v>
      </c>
      <c r="B117" s="486">
        <v>0</v>
      </c>
      <c r="C117" s="486">
        <v>8.5999999999999998E-4</v>
      </c>
      <c r="D117" s="486">
        <v>0</v>
      </c>
      <c r="E117" s="486">
        <v>6.7807060000000002E-2</v>
      </c>
      <c r="F117" s="486">
        <v>1.040042E-2</v>
      </c>
      <c r="G117" s="486">
        <v>0</v>
      </c>
      <c r="H117" s="486">
        <v>4.0499875599999999</v>
      </c>
      <c r="I117" s="486">
        <v>0.13056528000000001</v>
      </c>
      <c r="J117" s="486">
        <v>7.8207479999999996E-2</v>
      </c>
    </row>
    <row r="118" spans="1:10" ht="14.5" x14ac:dyDescent="0.35">
      <c r="A118" s="377" t="s">
        <v>148</v>
      </c>
      <c r="B118" s="486">
        <v>2.8500000000000001E-3</v>
      </c>
      <c r="C118" s="486">
        <v>0</v>
      </c>
      <c r="D118" s="486">
        <v>0</v>
      </c>
      <c r="E118" s="486">
        <v>1.1758680000000001E-2</v>
      </c>
      <c r="F118" s="486">
        <v>0</v>
      </c>
      <c r="G118" s="486">
        <v>0</v>
      </c>
      <c r="H118" s="486">
        <v>0.81722715000000001</v>
      </c>
      <c r="I118" s="486">
        <v>9.5100919999999992E-2</v>
      </c>
      <c r="J118" s="486">
        <v>1.1758680000000001E-2</v>
      </c>
    </row>
    <row r="119" spans="1:10" ht="14.5" x14ac:dyDescent="0.35">
      <c r="A119" s="377" t="s">
        <v>149</v>
      </c>
      <c r="B119" s="486">
        <v>0</v>
      </c>
      <c r="C119" s="486">
        <v>1.6800000000000001E-3</v>
      </c>
      <c r="D119" s="486">
        <v>9.6000000000000002E-4</v>
      </c>
      <c r="E119" s="486">
        <v>0</v>
      </c>
      <c r="F119" s="486">
        <v>2.09421E-3</v>
      </c>
      <c r="G119" s="486">
        <v>0</v>
      </c>
      <c r="H119" s="486">
        <v>0.41147177000000001</v>
      </c>
      <c r="I119" s="486">
        <v>4.6001160000000006E-2</v>
      </c>
      <c r="J119" s="486">
        <v>1.9000000000000001E-5</v>
      </c>
    </row>
    <row r="120" spans="1:10" ht="14.5" x14ac:dyDescent="0.35">
      <c r="A120" s="377" t="s">
        <v>150</v>
      </c>
      <c r="B120" s="486">
        <v>0</v>
      </c>
      <c r="C120" s="486">
        <v>0</v>
      </c>
      <c r="D120" s="486">
        <v>0</v>
      </c>
      <c r="E120" s="486">
        <v>5.6999999999999998E-4</v>
      </c>
      <c r="F120" s="486">
        <v>0</v>
      </c>
      <c r="G120" s="486">
        <v>0</v>
      </c>
      <c r="H120" s="486">
        <v>2.9999999999999997E-4</v>
      </c>
      <c r="I120" s="486">
        <v>2.0108459999999998E-2</v>
      </c>
      <c r="J120" s="486">
        <v>5.6999999999999998E-4</v>
      </c>
    </row>
    <row r="121" spans="1:10" ht="14.5" x14ac:dyDescent="0.35">
      <c r="A121" s="377" t="s">
        <v>151</v>
      </c>
      <c r="B121" s="486">
        <v>294.29474655000001</v>
      </c>
      <c r="C121" s="486">
        <v>0</v>
      </c>
      <c r="D121" s="486">
        <v>0</v>
      </c>
      <c r="E121" s="486">
        <v>0</v>
      </c>
      <c r="F121" s="486">
        <v>146.21226555999999</v>
      </c>
      <c r="G121" s="486">
        <v>0</v>
      </c>
      <c r="H121" s="486">
        <v>1041.30026937</v>
      </c>
      <c r="I121" s="486">
        <v>0</v>
      </c>
      <c r="J121" s="486">
        <v>408.96876447000005</v>
      </c>
    </row>
    <row r="122" spans="1:10" ht="14.5" x14ac:dyDescent="0.35">
      <c r="A122" s="377" t="s">
        <v>153</v>
      </c>
      <c r="B122" s="486">
        <v>0</v>
      </c>
      <c r="C122" s="486">
        <v>0</v>
      </c>
      <c r="D122" s="486">
        <v>0</v>
      </c>
      <c r="E122" s="486">
        <v>8.7734759999999995E-2</v>
      </c>
      <c r="F122" s="486">
        <v>0</v>
      </c>
      <c r="G122" s="486">
        <v>0</v>
      </c>
      <c r="H122" s="486">
        <v>0</v>
      </c>
      <c r="I122" s="486">
        <v>0</v>
      </c>
      <c r="J122" s="486">
        <v>8.7734759999999995E-2</v>
      </c>
    </row>
    <row r="123" spans="1:10" ht="14.5" x14ac:dyDescent="0.35">
      <c r="A123" s="377" t="s">
        <v>154</v>
      </c>
      <c r="B123" s="486">
        <v>0</v>
      </c>
      <c r="C123" s="486">
        <v>0</v>
      </c>
      <c r="D123" s="486">
        <v>0</v>
      </c>
      <c r="E123" s="486">
        <v>0</v>
      </c>
      <c r="F123" s="486">
        <v>0</v>
      </c>
      <c r="G123" s="486">
        <v>0</v>
      </c>
      <c r="H123" s="486">
        <v>0</v>
      </c>
      <c r="I123" s="486">
        <v>2.4280000000000002E-4</v>
      </c>
      <c r="J123" s="486">
        <v>0</v>
      </c>
    </row>
    <row r="124" spans="1:10" ht="14.5" x14ac:dyDescent="0.35">
      <c r="A124" s="377" t="s">
        <v>155</v>
      </c>
      <c r="B124" s="486">
        <v>0</v>
      </c>
      <c r="C124" s="486">
        <v>0</v>
      </c>
      <c r="D124" s="486">
        <v>0</v>
      </c>
      <c r="E124" s="486">
        <v>0</v>
      </c>
      <c r="F124" s="486">
        <v>0</v>
      </c>
      <c r="G124" s="486">
        <v>0</v>
      </c>
      <c r="H124" s="486">
        <v>9.7999999999999997E-5</v>
      </c>
      <c r="I124" s="486">
        <v>0</v>
      </c>
      <c r="J124" s="486">
        <v>0</v>
      </c>
    </row>
    <row r="125" spans="1:10" ht="14.5" x14ac:dyDescent="0.35">
      <c r="A125" s="377" t="s">
        <v>157</v>
      </c>
      <c r="B125" s="486">
        <v>9.0480000000000001E-5</v>
      </c>
      <c r="C125" s="486">
        <v>49.629285580000001</v>
      </c>
      <c r="D125" s="486">
        <v>0</v>
      </c>
      <c r="E125" s="486">
        <v>7.7513699999999991E-2</v>
      </c>
      <c r="F125" s="486">
        <v>0</v>
      </c>
      <c r="G125" s="486">
        <v>0</v>
      </c>
      <c r="H125" s="486">
        <v>2.0554650000000001E-2</v>
      </c>
      <c r="I125" s="486">
        <v>49.630719579999997</v>
      </c>
      <c r="J125" s="486">
        <v>7.7513699999999991E-2</v>
      </c>
    </row>
    <row r="126" spans="1:10" ht="14.5" x14ac:dyDescent="0.35">
      <c r="A126" s="377" t="s">
        <v>159</v>
      </c>
      <c r="B126" s="486">
        <v>0</v>
      </c>
      <c r="C126" s="486">
        <v>0</v>
      </c>
      <c r="D126" s="486">
        <v>0</v>
      </c>
      <c r="E126" s="486">
        <v>1.5763549999999998E-2</v>
      </c>
      <c r="F126" s="486">
        <v>6.854594E-2</v>
      </c>
      <c r="G126" s="486">
        <v>0</v>
      </c>
      <c r="H126" s="486">
        <v>1.0499999999999999E-3</v>
      </c>
      <c r="I126" s="486">
        <v>0.31869554999999999</v>
      </c>
      <c r="J126" s="486">
        <v>8.4309490000000001E-2</v>
      </c>
    </row>
    <row r="127" spans="1:10" ht="14.5" x14ac:dyDescent="0.35">
      <c r="A127" s="377" t="s">
        <v>160</v>
      </c>
      <c r="B127" s="486">
        <v>1.950404E-2</v>
      </c>
      <c r="C127" s="486">
        <v>81.14032752</v>
      </c>
      <c r="D127" s="486">
        <v>0</v>
      </c>
      <c r="E127" s="486">
        <v>9.8935369999999995E-2</v>
      </c>
      <c r="F127" s="486">
        <v>0.65691164000000002</v>
      </c>
      <c r="G127" s="486">
        <v>1.941356E-2</v>
      </c>
      <c r="H127" s="486">
        <v>0.21901304999999999</v>
      </c>
      <c r="I127" s="486">
        <v>81.253407490000001</v>
      </c>
      <c r="J127" s="486">
        <v>0.44491965</v>
      </c>
    </row>
    <row r="128" spans="1:10" ht="14.5" x14ac:dyDescent="0.35">
      <c r="A128" s="377" t="s">
        <v>986</v>
      </c>
      <c r="B128" s="486">
        <v>998.22592467999993</v>
      </c>
      <c r="C128" s="486">
        <v>0</v>
      </c>
      <c r="D128" s="486">
        <v>0</v>
      </c>
      <c r="E128" s="486">
        <v>0</v>
      </c>
      <c r="F128" s="486">
        <v>0.2462326</v>
      </c>
      <c r="G128" s="486">
        <v>0</v>
      </c>
      <c r="H128" s="486">
        <v>36.870873000000003</v>
      </c>
      <c r="I128" s="486">
        <v>4.4499999999999997E-4</v>
      </c>
      <c r="J128" s="486">
        <v>0.2462326</v>
      </c>
    </row>
    <row r="129" spans="1:10" ht="14.5" x14ac:dyDescent="0.35">
      <c r="A129" s="377" t="s">
        <v>163</v>
      </c>
      <c r="B129" s="486">
        <v>0</v>
      </c>
      <c r="C129" s="486">
        <v>0</v>
      </c>
      <c r="D129" s="486">
        <v>0</v>
      </c>
      <c r="E129" s="486">
        <v>0</v>
      </c>
      <c r="F129" s="486">
        <v>6.1603999999999999E-4</v>
      </c>
      <c r="G129" s="486">
        <v>0</v>
      </c>
      <c r="H129" s="486">
        <v>8.8509999999999995E-3</v>
      </c>
      <c r="I129" s="486">
        <v>2.5432100000000002E-3</v>
      </c>
      <c r="J129" s="486">
        <v>6.1603999999999999E-4</v>
      </c>
    </row>
    <row r="130" spans="1:10" ht="14.5" x14ac:dyDescent="0.35">
      <c r="A130" s="377" t="s">
        <v>165</v>
      </c>
      <c r="B130" s="486">
        <v>0</v>
      </c>
      <c r="C130" s="486">
        <v>0</v>
      </c>
      <c r="D130" s="486">
        <v>0</v>
      </c>
      <c r="E130" s="486">
        <v>0</v>
      </c>
      <c r="F130" s="486">
        <v>0</v>
      </c>
      <c r="G130" s="486">
        <v>0</v>
      </c>
      <c r="H130" s="486">
        <v>0</v>
      </c>
      <c r="I130" s="486">
        <v>6.3188019999999998E-2</v>
      </c>
      <c r="J130" s="486">
        <v>0</v>
      </c>
    </row>
    <row r="131" spans="1:10" ht="14.5" x14ac:dyDescent="0.35">
      <c r="A131" s="377" t="s">
        <v>168</v>
      </c>
      <c r="B131" s="486">
        <v>6.2015500000000001E-3</v>
      </c>
      <c r="C131" s="486">
        <v>2.9015389900000002</v>
      </c>
      <c r="D131" s="486">
        <v>0</v>
      </c>
      <c r="E131" s="486">
        <v>8.5618739999999999E-2</v>
      </c>
      <c r="F131" s="486">
        <v>5.1983010000000003E-2</v>
      </c>
      <c r="G131" s="486">
        <v>6.2015500000000001E-3</v>
      </c>
      <c r="H131" s="486">
        <v>4.2516698600000007</v>
      </c>
      <c r="I131" s="486">
        <v>3.6338241600000001</v>
      </c>
      <c r="J131" s="486">
        <v>0.13760174999999999</v>
      </c>
    </row>
    <row r="132" spans="1:10" ht="14.5" x14ac:dyDescent="0.35">
      <c r="A132" s="377" t="s">
        <v>169</v>
      </c>
      <c r="B132" s="486">
        <v>4.4285699999999997E-2</v>
      </c>
      <c r="C132" s="486">
        <v>0.45321554999999997</v>
      </c>
      <c r="D132" s="486">
        <v>0</v>
      </c>
      <c r="E132" s="486">
        <v>0</v>
      </c>
      <c r="F132" s="486">
        <v>1.173774E-2</v>
      </c>
      <c r="G132" s="486">
        <v>0</v>
      </c>
      <c r="H132" s="486">
        <v>0.29429011999999999</v>
      </c>
      <c r="I132" s="486">
        <v>0.60679908999999999</v>
      </c>
      <c r="J132" s="486">
        <v>1.173774E-2</v>
      </c>
    </row>
    <row r="133" spans="1:10" ht="14.5" x14ac:dyDescent="0.35">
      <c r="A133" s="377" t="s">
        <v>170</v>
      </c>
      <c r="B133" s="486">
        <v>0</v>
      </c>
      <c r="C133" s="486">
        <v>0</v>
      </c>
      <c r="D133" s="486">
        <v>0</v>
      </c>
      <c r="E133" s="486">
        <v>0.27038376000000003</v>
      </c>
      <c r="F133" s="486">
        <v>0.99079340000000005</v>
      </c>
      <c r="G133" s="486">
        <v>0</v>
      </c>
      <c r="H133" s="486">
        <v>0</v>
      </c>
      <c r="I133" s="486">
        <v>0.12913977000000001</v>
      </c>
      <c r="J133" s="486">
        <v>0.42386291999999998</v>
      </c>
    </row>
    <row r="134" spans="1:10" ht="14.5" x14ac:dyDescent="0.35">
      <c r="A134" s="377" t="s">
        <v>171</v>
      </c>
      <c r="B134" s="486">
        <v>3.005128E-2</v>
      </c>
      <c r="C134" s="486">
        <v>0</v>
      </c>
      <c r="D134" s="486">
        <v>0</v>
      </c>
      <c r="E134" s="486">
        <v>0.1680315</v>
      </c>
      <c r="F134" s="486">
        <v>1.61410272</v>
      </c>
      <c r="G134" s="486">
        <v>5.1697000000000006E-4</v>
      </c>
      <c r="H134" s="486">
        <v>2.0132315100000002</v>
      </c>
      <c r="I134" s="486">
        <v>3.1031650000000001E-2</v>
      </c>
      <c r="J134" s="486">
        <v>1.42304348</v>
      </c>
    </row>
    <row r="135" spans="1:10" ht="14.5" x14ac:dyDescent="0.35">
      <c r="A135" s="377" t="s">
        <v>172</v>
      </c>
      <c r="B135" s="486">
        <v>1.0745069999999999E-2</v>
      </c>
      <c r="C135" s="486">
        <v>1.9526001000000002</v>
      </c>
      <c r="D135" s="486">
        <v>0</v>
      </c>
      <c r="E135" s="486">
        <v>0.21616001000000001</v>
      </c>
      <c r="F135" s="486">
        <v>1.19645435</v>
      </c>
      <c r="G135" s="486">
        <v>0</v>
      </c>
      <c r="H135" s="486">
        <v>0.88282612000000005</v>
      </c>
      <c r="I135" s="486">
        <v>2.2334662799999996</v>
      </c>
      <c r="J135" s="486">
        <v>0.25622540999999999</v>
      </c>
    </row>
    <row r="136" spans="1:10" ht="14.5" x14ac:dyDescent="0.35">
      <c r="A136" s="377" t="s">
        <v>173</v>
      </c>
      <c r="B136" s="486">
        <v>9.3462999999999999E-4</v>
      </c>
      <c r="C136" s="486">
        <v>0</v>
      </c>
      <c r="D136" s="486">
        <v>0</v>
      </c>
      <c r="E136" s="486">
        <v>0</v>
      </c>
      <c r="F136" s="486">
        <v>9.8679999999999992E-4</v>
      </c>
      <c r="G136" s="486">
        <v>0</v>
      </c>
      <c r="H136" s="486">
        <v>2.3031009999999998E-2</v>
      </c>
      <c r="I136" s="486">
        <v>2.210676E-2</v>
      </c>
      <c r="J136" s="486">
        <v>2.6499099999999997E-3</v>
      </c>
    </row>
    <row r="137" spans="1:10" ht="14.5" x14ac:dyDescent="0.35">
      <c r="A137" s="377" t="s">
        <v>174</v>
      </c>
      <c r="B137" s="486">
        <v>0</v>
      </c>
      <c r="C137" s="486">
        <v>0</v>
      </c>
      <c r="D137" s="486">
        <v>0</v>
      </c>
      <c r="E137" s="486">
        <v>0</v>
      </c>
      <c r="F137" s="486">
        <v>0</v>
      </c>
      <c r="G137" s="486">
        <v>0</v>
      </c>
      <c r="H137" s="486">
        <v>2.1506196499999999</v>
      </c>
      <c r="I137" s="486">
        <v>0.11808929</v>
      </c>
      <c r="J137" s="486">
        <v>0</v>
      </c>
    </row>
    <row r="138" spans="1:10" ht="14.5" x14ac:dyDescent="0.35">
      <c r="A138" s="377" t="s">
        <v>175</v>
      </c>
      <c r="B138" s="486">
        <v>0.10071430000000001</v>
      </c>
      <c r="C138" s="486">
        <v>7.3855491200000003</v>
      </c>
      <c r="D138" s="486">
        <v>0</v>
      </c>
      <c r="E138" s="486">
        <v>1.0115488699999999</v>
      </c>
      <c r="F138" s="486">
        <v>5.3001198799999996</v>
      </c>
      <c r="G138" s="486">
        <v>1.4141840000000001E-2</v>
      </c>
      <c r="H138" s="486">
        <v>4.6021275800000003</v>
      </c>
      <c r="I138" s="486">
        <v>8.3815268700000001</v>
      </c>
      <c r="J138" s="486">
        <v>4.73174063</v>
      </c>
    </row>
    <row r="139" spans="1:10" ht="14.5" x14ac:dyDescent="0.35">
      <c r="A139" s="377" t="s">
        <v>176</v>
      </c>
      <c r="B139" s="486">
        <v>0</v>
      </c>
      <c r="C139" s="486">
        <v>1.3630943500000001</v>
      </c>
      <c r="D139" s="486">
        <v>0</v>
      </c>
      <c r="E139" s="486">
        <v>0</v>
      </c>
      <c r="F139" s="486">
        <v>0</v>
      </c>
      <c r="G139" s="486">
        <v>0</v>
      </c>
      <c r="H139" s="486">
        <v>0</v>
      </c>
      <c r="I139" s="486">
        <v>1.3630943500000001</v>
      </c>
      <c r="J139" s="486">
        <v>0</v>
      </c>
    </row>
    <row r="140" spans="1:10" ht="14.5" x14ac:dyDescent="0.35">
      <c r="A140" s="377" t="s">
        <v>178</v>
      </c>
      <c r="B140" s="486">
        <v>1.3252379999999999E-2</v>
      </c>
      <c r="C140" s="486">
        <v>0</v>
      </c>
      <c r="D140" s="486">
        <v>0</v>
      </c>
      <c r="E140" s="486">
        <v>0.16765801999999999</v>
      </c>
      <c r="F140" s="486">
        <v>12.49407796</v>
      </c>
      <c r="G140" s="486">
        <v>0</v>
      </c>
      <c r="H140" s="486">
        <v>0.63139400000000001</v>
      </c>
      <c r="I140" s="486">
        <v>0.1251255</v>
      </c>
      <c r="J140" s="486">
        <v>5.3708306600000002</v>
      </c>
    </row>
    <row r="141" spans="1:10" ht="14.5" x14ac:dyDescent="0.35">
      <c r="A141" s="377" t="s">
        <v>179</v>
      </c>
      <c r="B141" s="486">
        <v>0</v>
      </c>
      <c r="C141" s="486">
        <v>0</v>
      </c>
      <c r="D141" s="486">
        <v>0</v>
      </c>
      <c r="E141" s="486">
        <v>0</v>
      </c>
      <c r="F141" s="486">
        <v>0</v>
      </c>
      <c r="G141" s="486">
        <v>0</v>
      </c>
      <c r="H141" s="486">
        <v>0.01</v>
      </c>
      <c r="I141" s="486">
        <v>6.3113500000000003E-3</v>
      </c>
      <c r="J141" s="486">
        <v>0</v>
      </c>
    </row>
    <row r="142" spans="1:10" ht="14.5" x14ac:dyDescent="0.35">
      <c r="A142" s="377" t="s">
        <v>180</v>
      </c>
      <c r="B142" s="486">
        <v>0</v>
      </c>
      <c r="C142" s="486">
        <v>0</v>
      </c>
      <c r="D142" s="486">
        <v>0</v>
      </c>
      <c r="E142" s="486">
        <v>0.22758332000000001</v>
      </c>
      <c r="F142" s="486">
        <v>0.18056292999999998</v>
      </c>
      <c r="G142" s="486">
        <v>0</v>
      </c>
      <c r="H142" s="486">
        <v>0.27772400000000003</v>
      </c>
      <c r="I142" s="486">
        <v>1.1552870000000002E-2</v>
      </c>
      <c r="J142" s="486">
        <v>0.40814624999999999</v>
      </c>
    </row>
    <row r="143" spans="1:10" ht="14.5" x14ac:dyDescent="0.35">
      <c r="A143" s="377" t="s">
        <v>181</v>
      </c>
      <c r="B143" s="486">
        <v>3.464122E-2</v>
      </c>
      <c r="C143" s="486">
        <v>0</v>
      </c>
      <c r="D143" s="486">
        <v>0</v>
      </c>
      <c r="E143" s="486">
        <v>0.30594638000000002</v>
      </c>
      <c r="F143" s="486">
        <v>0.78535065999999998</v>
      </c>
      <c r="G143" s="486">
        <v>3.464122E-2</v>
      </c>
      <c r="H143" s="486">
        <v>2.0797E-2</v>
      </c>
      <c r="I143" s="486">
        <v>0.79542347999999996</v>
      </c>
      <c r="J143" s="486">
        <v>0.57998179000000005</v>
      </c>
    </row>
    <row r="144" spans="1:10" ht="14.5" x14ac:dyDescent="0.35">
      <c r="A144" s="377" t="s">
        <v>182</v>
      </c>
      <c r="B144" s="486">
        <v>0</v>
      </c>
      <c r="C144" s="486">
        <v>8.5760030000000001E-2</v>
      </c>
      <c r="D144" s="486">
        <v>0</v>
      </c>
      <c r="E144" s="486">
        <v>0</v>
      </c>
      <c r="F144" s="486">
        <v>4.8655860000000002E-2</v>
      </c>
      <c r="G144" s="486">
        <v>0</v>
      </c>
      <c r="H144" s="486">
        <v>0.72708899999999999</v>
      </c>
      <c r="I144" s="486">
        <v>0.22351632999999999</v>
      </c>
      <c r="J144" s="486">
        <v>4.8655860000000002E-2</v>
      </c>
    </row>
    <row r="145" spans="1:10" ht="14.5" x14ac:dyDescent="0.35">
      <c r="A145" s="377" t="s">
        <v>183</v>
      </c>
      <c r="B145" s="486">
        <v>0</v>
      </c>
      <c r="C145" s="486">
        <v>0.185</v>
      </c>
      <c r="D145" s="486">
        <v>0</v>
      </c>
      <c r="E145" s="486">
        <v>0</v>
      </c>
      <c r="F145" s="486">
        <v>0</v>
      </c>
      <c r="G145" s="486">
        <v>0</v>
      </c>
      <c r="H145" s="486">
        <v>6.311604</v>
      </c>
      <c r="I145" s="486">
        <v>0.185</v>
      </c>
      <c r="J145" s="486">
        <v>0</v>
      </c>
    </row>
    <row r="146" spans="1:10" ht="14.5" x14ac:dyDescent="0.35">
      <c r="A146" s="377" t="s">
        <v>184</v>
      </c>
      <c r="B146" s="486">
        <v>0</v>
      </c>
      <c r="C146" s="486">
        <v>0</v>
      </c>
      <c r="D146" s="486">
        <v>0</v>
      </c>
      <c r="E146" s="486">
        <v>16.246226499999999</v>
      </c>
      <c r="F146" s="486">
        <v>5.53503335</v>
      </c>
      <c r="G146" s="486">
        <v>0</v>
      </c>
      <c r="H146" s="486">
        <v>3.0405801800000001</v>
      </c>
      <c r="I146" s="486">
        <v>0.21607815</v>
      </c>
      <c r="J146" s="486">
        <v>16.246226499999999</v>
      </c>
    </row>
    <row r="147" spans="1:10" ht="14.5" x14ac:dyDescent="0.35">
      <c r="A147" s="377" t="s">
        <v>185</v>
      </c>
      <c r="B147" s="486">
        <v>0</v>
      </c>
      <c r="C147" s="486">
        <v>0</v>
      </c>
      <c r="D147" s="486">
        <v>0</v>
      </c>
      <c r="E147" s="486">
        <v>0</v>
      </c>
      <c r="F147" s="486">
        <v>0</v>
      </c>
      <c r="G147" s="486">
        <v>0</v>
      </c>
      <c r="H147" s="486">
        <v>0</v>
      </c>
      <c r="I147" s="486">
        <v>3.6614379999999995E-2</v>
      </c>
      <c r="J147" s="486">
        <v>0</v>
      </c>
    </row>
    <row r="148" spans="1:10" ht="14.5" x14ac:dyDescent="0.35">
      <c r="A148" s="377" t="s">
        <v>186</v>
      </c>
      <c r="B148" s="486">
        <v>0</v>
      </c>
      <c r="C148" s="486">
        <v>0</v>
      </c>
      <c r="D148" s="486">
        <v>0</v>
      </c>
      <c r="E148" s="486">
        <v>0</v>
      </c>
      <c r="F148" s="486">
        <v>0</v>
      </c>
      <c r="G148" s="486">
        <v>0</v>
      </c>
      <c r="H148" s="486">
        <v>8.0000000000000004E-4</v>
      </c>
      <c r="I148" s="486">
        <v>0</v>
      </c>
      <c r="J148" s="486">
        <v>0</v>
      </c>
    </row>
    <row r="149" spans="1:10" ht="14.5" x14ac:dyDescent="0.35">
      <c r="A149" s="377" t="s">
        <v>187</v>
      </c>
      <c r="B149" s="486">
        <v>0</v>
      </c>
      <c r="C149" s="486">
        <v>1.06338054</v>
      </c>
      <c r="D149" s="486">
        <v>0</v>
      </c>
      <c r="E149" s="486">
        <v>0</v>
      </c>
      <c r="F149" s="486">
        <v>0</v>
      </c>
      <c r="G149" s="486">
        <v>0</v>
      </c>
      <c r="H149" s="486">
        <v>3.1220000000000002E-3</v>
      </c>
      <c r="I149" s="486">
        <v>1.0734334999999999</v>
      </c>
      <c r="J149" s="486">
        <v>0</v>
      </c>
    </row>
    <row r="150" spans="1:10" ht="14.5" x14ac:dyDescent="0.35">
      <c r="A150" s="377" t="s">
        <v>188</v>
      </c>
      <c r="B150" s="486">
        <v>0</v>
      </c>
      <c r="C150" s="486">
        <v>2.2308099999999997E-3</v>
      </c>
      <c r="D150" s="486">
        <v>0</v>
      </c>
      <c r="E150" s="486">
        <v>0</v>
      </c>
      <c r="F150" s="486">
        <v>0</v>
      </c>
      <c r="G150" s="486">
        <v>0</v>
      </c>
      <c r="H150" s="486">
        <v>0</v>
      </c>
      <c r="I150" s="486">
        <v>6.6074999999999997E-3</v>
      </c>
      <c r="J150" s="486">
        <v>0</v>
      </c>
    </row>
    <row r="151" spans="1:10" ht="14.5" x14ac:dyDescent="0.35">
      <c r="A151" s="377" t="s">
        <v>189</v>
      </c>
      <c r="B151" s="486">
        <v>0</v>
      </c>
      <c r="C151" s="486">
        <v>1.5454706999999999</v>
      </c>
      <c r="D151" s="486">
        <v>0</v>
      </c>
      <c r="E151" s="486">
        <v>2.2648132999999997</v>
      </c>
      <c r="F151" s="486">
        <v>0.41307530999999997</v>
      </c>
      <c r="G151" s="486">
        <v>0</v>
      </c>
      <c r="H151" s="486">
        <v>3.8555522099999999</v>
      </c>
      <c r="I151" s="486">
        <v>4.2723453200000003</v>
      </c>
      <c r="J151" s="486">
        <v>20.691368430000001</v>
      </c>
    </row>
    <row r="152" spans="1:10" ht="14.5" x14ac:dyDescent="0.35">
      <c r="A152" s="377" t="s">
        <v>190</v>
      </c>
      <c r="B152" s="486">
        <v>0</v>
      </c>
      <c r="C152" s="486">
        <v>0</v>
      </c>
      <c r="D152" s="486">
        <v>0</v>
      </c>
      <c r="E152" s="486">
        <v>0</v>
      </c>
      <c r="F152" s="486">
        <v>0</v>
      </c>
      <c r="G152" s="486">
        <v>0</v>
      </c>
      <c r="H152" s="486">
        <v>1.9699999999999999E-4</v>
      </c>
      <c r="I152" s="486">
        <v>0</v>
      </c>
      <c r="J152" s="486">
        <v>0</v>
      </c>
    </row>
    <row r="153" spans="1:10" ht="14.5" x14ac:dyDescent="0.35">
      <c r="A153" s="377" t="s">
        <v>191</v>
      </c>
      <c r="B153" s="486">
        <v>0</v>
      </c>
      <c r="C153" s="486">
        <v>0</v>
      </c>
      <c r="D153" s="486">
        <v>0</v>
      </c>
      <c r="E153" s="486">
        <v>0</v>
      </c>
      <c r="F153" s="486">
        <v>0</v>
      </c>
      <c r="G153" s="486">
        <v>0</v>
      </c>
      <c r="H153" s="486">
        <v>1.4009000000000001E-2</v>
      </c>
      <c r="I153" s="486">
        <v>0</v>
      </c>
      <c r="J153" s="486">
        <v>0</v>
      </c>
    </row>
    <row r="154" spans="1:10" ht="14.5" x14ac:dyDescent="0.35">
      <c r="A154" s="377" t="s">
        <v>192</v>
      </c>
      <c r="B154" s="486">
        <v>0</v>
      </c>
      <c r="C154" s="486">
        <v>0</v>
      </c>
      <c r="D154" s="486">
        <v>0</v>
      </c>
      <c r="E154" s="486">
        <v>0</v>
      </c>
      <c r="F154" s="486">
        <v>0</v>
      </c>
      <c r="G154" s="486">
        <v>0</v>
      </c>
      <c r="H154" s="486">
        <v>0.70950800000000003</v>
      </c>
      <c r="I154" s="486">
        <v>0</v>
      </c>
      <c r="J154" s="486">
        <v>0</v>
      </c>
    </row>
    <row r="155" spans="1:10" ht="14.5" x14ac:dyDescent="0.35">
      <c r="A155" s="377" t="s">
        <v>193</v>
      </c>
      <c r="B155" s="486">
        <v>0</v>
      </c>
      <c r="C155" s="486">
        <v>0</v>
      </c>
      <c r="D155" s="486">
        <v>0</v>
      </c>
      <c r="E155" s="486">
        <v>8.6853899999999994E-3</v>
      </c>
      <c r="F155" s="486">
        <v>0</v>
      </c>
      <c r="G155" s="486">
        <v>0</v>
      </c>
      <c r="H155" s="486">
        <v>2.5385999999999999E-2</v>
      </c>
      <c r="I155" s="486">
        <v>6.4520000000000003E-3</v>
      </c>
      <c r="J155" s="486">
        <v>8.6853899999999994E-3</v>
      </c>
    </row>
    <row r="156" spans="1:10" ht="14.5" x14ac:dyDescent="0.35">
      <c r="A156" s="377" t="s">
        <v>194</v>
      </c>
      <c r="B156" s="486">
        <v>0</v>
      </c>
      <c r="C156" s="486">
        <v>0</v>
      </c>
      <c r="D156" s="486">
        <v>0</v>
      </c>
      <c r="E156" s="486">
        <v>0</v>
      </c>
      <c r="F156" s="486">
        <v>1.9094067699999999</v>
      </c>
      <c r="G156" s="486">
        <v>0</v>
      </c>
      <c r="H156" s="486">
        <v>0.58978200000000003</v>
      </c>
      <c r="I156" s="486">
        <v>0.21665088000000002</v>
      </c>
      <c r="J156" s="486">
        <v>1.74358853</v>
      </c>
    </row>
    <row r="157" spans="1:10" ht="14.5" x14ac:dyDescent="0.35">
      <c r="A157" s="377" t="s">
        <v>195</v>
      </c>
      <c r="B157" s="486">
        <v>0</v>
      </c>
      <c r="C157" s="486">
        <v>0.65070185999999997</v>
      </c>
      <c r="D157" s="486">
        <v>0</v>
      </c>
      <c r="E157" s="486">
        <v>1.033187E-2</v>
      </c>
      <c r="F157" s="486">
        <v>0.82906948999999996</v>
      </c>
      <c r="G157" s="486">
        <v>0</v>
      </c>
      <c r="H157" s="486">
        <v>6.8866999999999998E-2</v>
      </c>
      <c r="I157" s="486">
        <v>1.4720110399999999</v>
      </c>
      <c r="J157" s="486">
        <v>0.10496406</v>
      </c>
    </row>
    <row r="158" spans="1:10" ht="14.5" x14ac:dyDescent="0.35">
      <c r="A158" s="377" t="s">
        <v>196</v>
      </c>
      <c r="B158" s="486">
        <v>0.11594210000000001</v>
      </c>
      <c r="C158" s="486">
        <v>0.3083515</v>
      </c>
      <c r="D158" s="486">
        <v>0</v>
      </c>
      <c r="E158" s="486">
        <v>9.655495E-2</v>
      </c>
      <c r="F158" s="486">
        <v>0.65291058999999996</v>
      </c>
      <c r="G158" s="486">
        <v>0.11594210000000001</v>
      </c>
      <c r="H158" s="486">
        <v>0.156219</v>
      </c>
      <c r="I158" s="486">
        <v>0.58986024000000004</v>
      </c>
      <c r="J158" s="486">
        <v>0.44224098000000001</v>
      </c>
    </row>
    <row r="159" spans="1:10" ht="14.5" x14ac:dyDescent="0.35">
      <c r="A159" s="377" t="s">
        <v>197</v>
      </c>
      <c r="B159" s="486">
        <v>0</v>
      </c>
      <c r="C159" s="486">
        <v>0.26576959</v>
      </c>
      <c r="D159" s="486">
        <v>0</v>
      </c>
      <c r="E159" s="486">
        <v>2.3876140000000001E-2</v>
      </c>
      <c r="F159" s="486">
        <v>73.208960750000003</v>
      </c>
      <c r="G159" s="486">
        <v>0</v>
      </c>
      <c r="H159" s="486">
        <v>0.56964247999999995</v>
      </c>
      <c r="I159" s="486">
        <v>0.27325088000000003</v>
      </c>
      <c r="J159" s="486">
        <v>1.71774805</v>
      </c>
    </row>
    <row r="160" spans="1:10" ht="14.5" x14ac:dyDescent="0.35">
      <c r="A160" s="377" t="s">
        <v>198</v>
      </c>
      <c r="B160" s="486">
        <v>0</v>
      </c>
      <c r="C160" s="486">
        <v>2.9518029999999997E-2</v>
      </c>
      <c r="D160" s="486">
        <v>0</v>
      </c>
      <c r="E160" s="486">
        <v>0</v>
      </c>
      <c r="F160" s="486">
        <v>1.8661360000000002E-2</v>
      </c>
      <c r="G160" s="486">
        <v>0</v>
      </c>
      <c r="H160" s="486">
        <v>0.49891240999999997</v>
      </c>
      <c r="I160" s="486">
        <v>0.35248358000000002</v>
      </c>
      <c r="J160" s="486">
        <v>1.8661360000000002E-2</v>
      </c>
    </row>
    <row r="161" spans="1:10" ht="14.5" x14ac:dyDescent="0.35">
      <c r="A161" s="377" t="s">
        <v>199</v>
      </c>
      <c r="B161" s="486">
        <v>1.36244E-2</v>
      </c>
      <c r="C161" s="486">
        <v>1.8258139999999999E-2</v>
      </c>
      <c r="D161" s="486">
        <v>1.8258139999999999E-2</v>
      </c>
      <c r="E161" s="486">
        <v>2.5226790000000002E-2</v>
      </c>
      <c r="F161" s="486">
        <v>0.89070813000000004</v>
      </c>
      <c r="G161" s="486">
        <v>1.36244E-2</v>
      </c>
      <c r="H161" s="486">
        <v>3.7309999999999999E-3</v>
      </c>
      <c r="I161" s="486">
        <v>0.11953695</v>
      </c>
      <c r="J161" s="486">
        <v>0.67018759999999999</v>
      </c>
    </row>
    <row r="162" spans="1:10" ht="14.5" x14ac:dyDescent="0.35">
      <c r="A162" s="377" t="s">
        <v>200</v>
      </c>
      <c r="B162" s="486">
        <v>3.8130779999999996E-2</v>
      </c>
      <c r="C162" s="486">
        <v>0</v>
      </c>
      <c r="D162" s="486">
        <v>0</v>
      </c>
      <c r="E162" s="486">
        <v>7.7818266999999999</v>
      </c>
      <c r="F162" s="486">
        <v>1.4467089399999999</v>
      </c>
      <c r="G162" s="486">
        <v>3.8130779999999996E-2</v>
      </c>
      <c r="H162" s="486">
        <v>13.197999019999999</v>
      </c>
      <c r="I162" s="486">
        <v>0.89362828999999999</v>
      </c>
      <c r="J162" s="486">
        <v>8.5348258699999988</v>
      </c>
    </row>
    <row r="163" spans="1:10" ht="14.5" x14ac:dyDescent="0.35">
      <c r="A163" s="377" t="s">
        <v>201</v>
      </c>
      <c r="B163" s="486">
        <v>0</v>
      </c>
      <c r="C163" s="486">
        <v>0</v>
      </c>
      <c r="D163" s="486">
        <v>0</v>
      </c>
      <c r="E163" s="486">
        <v>2.2687820000000001E-2</v>
      </c>
      <c r="F163" s="486">
        <v>3.5961288599999999</v>
      </c>
      <c r="G163" s="486">
        <v>0</v>
      </c>
      <c r="H163" s="486">
        <v>0.22791700000000001</v>
      </c>
      <c r="I163" s="486">
        <v>4.8147469999999998E-2</v>
      </c>
      <c r="J163" s="486">
        <v>3.88484045</v>
      </c>
    </row>
    <row r="164" spans="1:10" ht="14.5" x14ac:dyDescent="0.35">
      <c r="A164" s="377" t="s">
        <v>202</v>
      </c>
      <c r="B164" s="486">
        <v>1.69258E-3</v>
      </c>
      <c r="C164" s="486">
        <v>0.75515094999999999</v>
      </c>
      <c r="D164" s="486">
        <v>0</v>
      </c>
      <c r="E164" s="486">
        <v>1.4190659999999999E-2</v>
      </c>
      <c r="F164" s="486">
        <v>1.6850003500000001</v>
      </c>
      <c r="G164" s="486">
        <v>1.69258E-3</v>
      </c>
      <c r="H164" s="486">
        <v>4.9952000000000003E-2</v>
      </c>
      <c r="I164" s="486">
        <v>1.0340950899999999</v>
      </c>
      <c r="J164" s="486">
        <v>1.4880657500000001</v>
      </c>
    </row>
    <row r="165" spans="1:10" ht="14.5" x14ac:dyDescent="0.35">
      <c r="A165" s="377" t="s">
        <v>203</v>
      </c>
      <c r="B165" s="486">
        <v>0.13</v>
      </c>
      <c r="C165" s="486">
        <v>0</v>
      </c>
      <c r="D165" s="486">
        <v>0</v>
      </c>
      <c r="E165" s="486">
        <v>0</v>
      </c>
      <c r="F165" s="486">
        <v>8.0005000000000007E-3</v>
      </c>
      <c r="G165" s="486">
        <v>0</v>
      </c>
      <c r="H165" s="486">
        <v>0.37978420000000002</v>
      </c>
      <c r="I165" s="486">
        <v>1.1346229999999999E-2</v>
      </c>
      <c r="J165" s="486">
        <v>8.0005000000000007E-3</v>
      </c>
    </row>
    <row r="166" spans="1:10" ht="14.5" x14ac:dyDescent="0.35">
      <c r="A166" s="377" t="s">
        <v>204</v>
      </c>
      <c r="B166" s="486">
        <v>1.2119699999999999E-3</v>
      </c>
      <c r="C166" s="486">
        <v>0</v>
      </c>
      <c r="D166" s="486">
        <v>0</v>
      </c>
      <c r="E166" s="486">
        <v>0.86502500000000004</v>
      </c>
      <c r="F166" s="486">
        <v>0.13554036</v>
      </c>
      <c r="G166" s="486">
        <v>0</v>
      </c>
      <c r="H166" s="486">
        <v>0.54757555000000002</v>
      </c>
      <c r="I166" s="486">
        <v>0.12915178999999999</v>
      </c>
      <c r="J166" s="486">
        <v>1.0007362500000001</v>
      </c>
    </row>
    <row r="167" spans="1:10" ht="14.5" x14ac:dyDescent="0.35">
      <c r="A167" s="377" t="s">
        <v>205</v>
      </c>
      <c r="B167" s="486">
        <v>0</v>
      </c>
      <c r="C167" s="486">
        <v>0</v>
      </c>
      <c r="D167" s="486">
        <v>0</v>
      </c>
      <c r="E167" s="486">
        <v>0</v>
      </c>
      <c r="F167" s="486">
        <v>0.28919948000000001</v>
      </c>
      <c r="G167" s="486">
        <v>0</v>
      </c>
      <c r="H167" s="486">
        <v>4.3293999999999999E-2</v>
      </c>
      <c r="I167" s="486">
        <v>0</v>
      </c>
      <c r="J167" s="486">
        <v>0.27517020000000003</v>
      </c>
    </row>
    <row r="168" spans="1:10" ht="14.5" x14ac:dyDescent="0.35">
      <c r="A168" s="377" t="s">
        <v>206</v>
      </c>
      <c r="B168" s="486">
        <v>3.6089360000000001E-2</v>
      </c>
      <c r="C168" s="486">
        <v>0.32310758000000001</v>
      </c>
      <c r="D168" s="486">
        <v>0</v>
      </c>
      <c r="E168" s="486">
        <v>3.7343460000000002E-2</v>
      </c>
      <c r="F168" s="486">
        <v>2.72156E-3</v>
      </c>
      <c r="G168" s="486">
        <v>0</v>
      </c>
      <c r="H168" s="486">
        <v>4.6303999999999998E-2</v>
      </c>
      <c r="I168" s="486">
        <v>0.51978135000000003</v>
      </c>
      <c r="J168" s="486">
        <v>4.006502E-2</v>
      </c>
    </row>
    <row r="169" spans="1:10" ht="14.5" x14ac:dyDescent="0.35">
      <c r="A169" s="377" t="s">
        <v>207</v>
      </c>
      <c r="B169" s="486">
        <v>0</v>
      </c>
      <c r="C169" s="486">
        <v>0</v>
      </c>
      <c r="D169" s="486">
        <v>0</v>
      </c>
      <c r="E169" s="486">
        <v>0</v>
      </c>
      <c r="F169" s="486">
        <v>2.7260369999999999E-2</v>
      </c>
      <c r="G169" s="486">
        <v>0</v>
      </c>
      <c r="H169" s="486">
        <v>0</v>
      </c>
      <c r="I169" s="486">
        <v>7.5000000000000002E-4</v>
      </c>
      <c r="J169" s="486">
        <v>0</v>
      </c>
    </row>
    <row r="170" spans="1:10" ht="14.5" x14ac:dyDescent="0.35">
      <c r="A170" s="377" t="s">
        <v>208</v>
      </c>
      <c r="B170" s="486">
        <v>0</v>
      </c>
      <c r="C170" s="486">
        <v>0</v>
      </c>
      <c r="D170" s="486">
        <v>0</v>
      </c>
      <c r="E170" s="486">
        <v>0</v>
      </c>
      <c r="F170" s="486">
        <v>0</v>
      </c>
      <c r="G170" s="486">
        <v>0</v>
      </c>
      <c r="H170" s="486">
        <v>0.30220399999999997</v>
      </c>
      <c r="I170" s="486">
        <v>5.4999999999999997E-3</v>
      </c>
      <c r="J170" s="486">
        <v>0</v>
      </c>
    </row>
    <row r="171" spans="1:10" ht="14.5" x14ac:dyDescent="0.35">
      <c r="A171" s="377" t="s">
        <v>209</v>
      </c>
      <c r="B171" s="486">
        <v>1.6245240000000001E-2</v>
      </c>
      <c r="C171" s="486">
        <v>1.3199000000000001E-2</v>
      </c>
      <c r="D171" s="486">
        <v>0</v>
      </c>
      <c r="E171" s="486">
        <v>4.5608000000000003E-2</v>
      </c>
      <c r="F171" s="486">
        <v>0.39925134999999995</v>
      </c>
      <c r="G171" s="486">
        <v>1.4245239999999999E-2</v>
      </c>
      <c r="H171" s="486">
        <v>1.847108</v>
      </c>
      <c r="I171" s="486">
        <v>2.1378810000000002E-2</v>
      </c>
      <c r="J171" s="486">
        <v>0.53144696999999996</v>
      </c>
    </row>
    <row r="172" spans="1:10" ht="14.5" x14ac:dyDescent="0.35">
      <c r="A172" s="377" t="s">
        <v>210</v>
      </c>
      <c r="B172" s="486">
        <v>0</v>
      </c>
      <c r="C172" s="486">
        <v>0</v>
      </c>
      <c r="D172" s="486">
        <v>0</v>
      </c>
      <c r="E172" s="486">
        <v>0</v>
      </c>
      <c r="F172" s="486">
        <v>0.22781424</v>
      </c>
      <c r="G172" s="486">
        <v>0</v>
      </c>
      <c r="H172" s="486">
        <v>0.49918319</v>
      </c>
      <c r="I172" s="486">
        <v>0.17316561999999999</v>
      </c>
      <c r="J172" s="486">
        <v>0.22201709</v>
      </c>
    </row>
    <row r="173" spans="1:10" ht="14.5" x14ac:dyDescent="0.35">
      <c r="A173" s="377" t="s">
        <v>211</v>
      </c>
      <c r="B173" s="486">
        <v>5.7943639999999998E-2</v>
      </c>
      <c r="C173" s="486">
        <v>0.22451954999999998</v>
      </c>
      <c r="D173" s="486">
        <v>0.21507582</v>
      </c>
      <c r="E173" s="486">
        <v>0.1560656</v>
      </c>
      <c r="F173" s="486">
        <v>0.40073977</v>
      </c>
      <c r="G173" s="486">
        <v>5.1125070000000002E-2</v>
      </c>
      <c r="H173" s="486">
        <v>0.54879299999999998</v>
      </c>
      <c r="I173" s="486">
        <v>0.52129864999999997</v>
      </c>
      <c r="J173" s="486">
        <v>0.61121980000000009</v>
      </c>
    </row>
    <row r="174" spans="1:10" ht="14.5" x14ac:dyDescent="0.35">
      <c r="A174" s="377" t="s">
        <v>212</v>
      </c>
      <c r="B174" s="486">
        <v>0</v>
      </c>
      <c r="C174" s="486">
        <v>0</v>
      </c>
      <c r="D174" s="486">
        <v>0</v>
      </c>
      <c r="E174" s="486">
        <v>0</v>
      </c>
      <c r="F174" s="486">
        <v>7.2373869999999993E-2</v>
      </c>
      <c r="G174" s="486">
        <v>0</v>
      </c>
      <c r="H174" s="486">
        <v>0.768536</v>
      </c>
      <c r="I174" s="486">
        <v>1.8053840000000002E-2</v>
      </c>
      <c r="J174" s="486">
        <v>7.2373869999999993E-2</v>
      </c>
    </row>
    <row r="175" spans="1:10" ht="14.5" x14ac:dyDescent="0.35">
      <c r="A175" s="377" t="s">
        <v>213</v>
      </c>
      <c r="B175" s="486">
        <v>0</v>
      </c>
      <c r="C175" s="486">
        <v>1.673463E-2</v>
      </c>
      <c r="D175" s="486">
        <v>0</v>
      </c>
      <c r="E175" s="486">
        <v>0</v>
      </c>
      <c r="F175" s="486">
        <v>0</v>
      </c>
      <c r="G175" s="486">
        <v>0</v>
      </c>
      <c r="H175" s="486">
        <v>3.0140000000000002E-3</v>
      </c>
      <c r="I175" s="486">
        <v>5.3105579999999999E-2</v>
      </c>
      <c r="J175" s="486">
        <v>0</v>
      </c>
    </row>
    <row r="176" spans="1:10" ht="14.5" x14ac:dyDescent="0.35">
      <c r="A176" s="377" t="s">
        <v>214</v>
      </c>
      <c r="B176" s="486">
        <v>0</v>
      </c>
      <c r="C176" s="486">
        <v>0</v>
      </c>
      <c r="D176" s="486">
        <v>0</v>
      </c>
      <c r="E176" s="486">
        <v>1.003135E-2</v>
      </c>
      <c r="F176" s="486">
        <v>7.5730200000000006E-3</v>
      </c>
      <c r="G176" s="486">
        <v>0</v>
      </c>
      <c r="H176" s="486">
        <v>2.3685500000000002E-2</v>
      </c>
      <c r="I176" s="486">
        <v>0.23867258</v>
      </c>
      <c r="J176" s="486">
        <v>1.7684369999999998E-2</v>
      </c>
    </row>
    <row r="177" spans="1:10" ht="14.5" x14ac:dyDescent="0.35">
      <c r="A177" s="377" t="s">
        <v>215</v>
      </c>
      <c r="B177" s="486">
        <v>0</v>
      </c>
      <c r="C177" s="486">
        <v>27.298511850000001</v>
      </c>
      <c r="D177" s="486">
        <v>0</v>
      </c>
      <c r="E177" s="486">
        <v>0</v>
      </c>
      <c r="F177" s="486">
        <v>1.2712999999999998E-4</v>
      </c>
      <c r="G177" s="486">
        <v>0</v>
      </c>
      <c r="H177" s="486">
        <v>8.3417947699999999</v>
      </c>
      <c r="I177" s="486">
        <v>27.332184640000001</v>
      </c>
      <c r="J177" s="486">
        <v>0</v>
      </c>
    </row>
    <row r="178" spans="1:10" ht="14.5" x14ac:dyDescent="0.35">
      <c r="A178" s="377" t="s">
        <v>216</v>
      </c>
      <c r="B178" s="486">
        <v>1.38123E-3</v>
      </c>
      <c r="C178" s="486">
        <v>0</v>
      </c>
      <c r="D178" s="486">
        <v>0</v>
      </c>
      <c r="E178" s="486">
        <v>0.35546940999999999</v>
      </c>
      <c r="F178" s="486">
        <v>0.90016320999999999</v>
      </c>
      <c r="G178" s="486">
        <v>1.38123E-3</v>
      </c>
      <c r="H178" s="486">
        <v>0.20390260000000002</v>
      </c>
      <c r="I178" s="486">
        <v>0.39050718000000001</v>
      </c>
      <c r="J178" s="486">
        <v>1.2356136299999998</v>
      </c>
    </row>
    <row r="179" spans="1:10" ht="14.5" x14ac:dyDescent="0.35">
      <c r="A179" s="377" t="s">
        <v>987</v>
      </c>
      <c r="B179" s="486">
        <v>0</v>
      </c>
      <c r="C179" s="486">
        <v>0.22164019000000001</v>
      </c>
      <c r="D179" s="486">
        <v>0</v>
      </c>
      <c r="E179" s="486">
        <v>0</v>
      </c>
      <c r="F179" s="486">
        <v>0</v>
      </c>
      <c r="G179" s="486">
        <v>0</v>
      </c>
      <c r="H179" s="486">
        <v>0.15</v>
      </c>
      <c r="I179" s="486">
        <v>0.22164019000000001</v>
      </c>
      <c r="J179" s="486">
        <v>0</v>
      </c>
    </row>
    <row r="180" spans="1:10" ht="14.5" x14ac:dyDescent="0.35">
      <c r="A180" s="377" t="s">
        <v>218</v>
      </c>
      <c r="B180" s="486">
        <v>0</v>
      </c>
      <c r="C180" s="486">
        <v>42.178722759999999</v>
      </c>
      <c r="D180" s="486">
        <v>0</v>
      </c>
      <c r="E180" s="486">
        <v>0</v>
      </c>
      <c r="F180" s="486">
        <v>0</v>
      </c>
      <c r="G180" s="486">
        <v>0</v>
      </c>
      <c r="H180" s="486">
        <v>0.3</v>
      </c>
      <c r="I180" s="486">
        <v>42.560909719999998</v>
      </c>
      <c r="J180" s="486">
        <v>0</v>
      </c>
    </row>
    <row r="181" spans="1:10" ht="14.5" x14ac:dyDescent="0.35">
      <c r="A181" s="377" t="s">
        <v>220</v>
      </c>
      <c r="B181" s="486">
        <v>0</v>
      </c>
      <c r="C181" s="486">
        <v>0.2346299</v>
      </c>
      <c r="D181" s="486">
        <v>0</v>
      </c>
      <c r="E181" s="486">
        <v>0</v>
      </c>
      <c r="F181" s="486">
        <v>9.9769910000000003E-2</v>
      </c>
      <c r="G181" s="486">
        <v>0</v>
      </c>
      <c r="H181" s="486">
        <v>1.69474159</v>
      </c>
      <c r="I181" s="486">
        <v>0.53554389000000002</v>
      </c>
      <c r="J181" s="486">
        <v>1.6781700000000001E-3</v>
      </c>
    </row>
    <row r="182" spans="1:10" ht="14.5" x14ac:dyDescent="0.35">
      <c r="A182" s="377" t="s">
        <v>221</v>
      </c>
      <c r="B182" s="486">
        <v>0</v>
      </c>
      <c r="C182" s="486">
        <v>0</v>
      </c>
      <c r="D182" s="486">
        <v>0</v>
      </c>
      <c r="E182" s="486">
        <v>0</v>
      </c>
      <c r="F182" s="486">
        <v>3.6038819999999999E-2</v>
      </c>
      <c r="G182" s="486">
        <v>0</v>
      </c>
      <c r="H182" s="486">
        <v>4.9757500000000003E-2</v>
      </c>
      <c r="I182" s="486">
        <v>0.39917915000000004</v>
      </c>
      <c r="J182" s="486">
        <v>3.6073819999999999E-2</v>
      </c>
    </row>
    <row r="183" spans="1:10" ht="14.5" x14ac:dyDescent="0.35">
      <c r="A183" s="377" t="s">
        <v>222</v>
      </c>
      <c r="B183" s="486">
        <v>2.6975990000000002E-2</v>
      </c>
      <c r="C183" s="486">
        <v>0.10668237</v>
      </c>
      <c r="D183" s="486">
        <v>0</v>
      </c>
      <c r="E183" s="486">
        <v>0</v>
      </c>
      <c r="F183" s="486">
        <v>1.83739316</v>
      </c>
      <c r="G183" s="486">
        <v>0</v>
      </c>
      <c r="H183" s="486">
        <v>4.4047390000000002</v>
      </c>
      <c r="I183" s="486">
        <v>0.23824882999999999</v>
      </c>
      <c r="J183" s="486">
        <v>3.7393160000000002E-2</v>
      </c>
    </row>
    <row r="184" spans="1:10" ht="14.5" x14ac:dyDescent="0.35">
      <c r="A184" s="377" t="s">
        <v>223</v>
      </c>
      <c r="B184" s="486">
        <v>0</v>
      </c>
      <c r="C184" s="486">
        <v>0</v>
      </c>
      <c r="D184" s="486">
        <v>0</v>
      </c>
      <c r="E184" s="486">
        <v>0</v>
      </c>
      <c r="F184" s="486">
        <v>0</v>
      </c>
      <c r="G184" s="486">
        <v>0</v>
      </c>
      <c r="H184" s="486">
        <v>9.4999999999999998E-3</v>
      </c>
      <c r="I184" s="486">
        <v>0</v>
      </c>
      <c r="J184" s="486">
        <v>0</v>
      </c>
    </row>
    <row r="185" spans="1:10" ht="14.5" x14ac:dyDescent="0.35">
      <c r="A185" s="377" t="s">
        <v>224</v>
      </c>
      <c r="B185" s="486">
        <v>5.0000000000000001E-3</v>
      </c>
      <c r="C185" s="486">
        <v>0</v>
      </c>
      <c r="D185" s="486">
        <v>0</v>
      </c>
      <c r="E185" s="486">
        <v>0</v>
      </c>
      <c r="F185" s="486">
        <v>0</v>
      </c>
      <c r="G185" s="486">
        <v>5.0000000000000001E-3</v>
      </c>
      <c r="H185" s="486">
        <v>6.2670000000000003E-2</v>
      </c>
      <c r="I185" s="486">
        <v>7.8525999999999999E-2</v>
      </c>
      <c r="J185" s="486">
        <v>0.68778834999999994</v>
      </c>
    </row>
    <row r="186" spans="1:10" ht="14.5" x14ac:dyDescent="0.35">
      <c r="A186" s="377" t="s">
        <v>226</v>
      </c>
      <c r="B186" s="486">
        <v>0</v>
      </c>
      <c r="C186" s="486">
        <v>0</v>
      </c>
      <c r="D186" s="486">
        <v>0</v>
      </c>
      <c r="E186" s="486">
        <v>0</v>
      </c>
      <c r="F186" s="486">
        <v>0</v>
      </c>
      <c r="G186" s="486">
        <v>0</v>
      </c>
      <c r="H186" s="486">
        <v>0.46011999999999997</v>
      </c>
      <c r="I186" s="486">
        <v>0</v>
      </c>
      <c r="J186" s="486">
        <v>0</v>
      </c>
    </row>
    <row r="187" spans="1:10" ht="14.5" x14ac:dyDescent="0.35">
      <c r="A187" s="377" t="s">
        <v>227</v>
      </c>
      <c r="B187" s="486">
        <v>0</v>
      </c>
      <c r="C187" s="486">
        <v>0</v>
      </c>
      <c r="D187" s="486">
        <v>0</v>
      </c>
      <c r="E187" s="486">
        <v>0</v>
      </c>
      <c r="F187" s="486">
        <v>0</v>
      </c>
      <c r="G187" s="486">
        <v>0</v>
      </c>
      <c r="H187" s="486">
        <v>1.103E-3</v>
      </c>
      <c r="I187" s="486">
        <v>1.8563990000000002E-2</v>
      </c>
      <c r="J187" s="486">
        <v>0</v>
      </c>
    </row>
    <row r="188" spans="1:10" ht="14.5" x14ac:dyDescent="0.35">
      <c r="A188" s="377" t="s">
        <v>228</v>
      </c>
      <c r="B188" s="486">
        <v>0</v>
      </c>
      <c r="C188" s="486">
        <v>0</v>
      </c>
      <c r="D188" s="486">
        <v>0</v>
      </c>
      <c r="E188" s="486">
        <v>5.3659650000000003E-2</v>
      </c>
      <c r="F188" s="486">
        <v>0.18689329999999998</v>
      </c>
      <c r="G188" s="486">
        <v>0</v>
      </c>
      <c r="H188" s="486">
        <v>4.7200000000000002E-3</v>
      </c>
      <c r="I188" s="486">
        <v>5.7695100000000003E-3</v>
      </c>
      <c r="J188" s="486">
        <v>0.22132826</v>
      </c>
    </row>
    <row r="189" spans="1:10" ht="14.5" x14ac:dyDescent="0.35">
      <c r="A189" s="377" t="s">
        <v>229</v>
      </c>
      <c r="B189" s="486">
        <v>6.98206E-3</v>
      </c>
      <c r="C189" s="486">
        <v>0.15885432999999999</v>
      </c>
      <c r="D189" s="486">
        <v>6.94E-3</v>
      </c>
      <c r="E189" s="486">
        <v>3.3011279999999997E-2</v>
      </c>
      <c r="F189" s="486">
        <v>8.9856599999999995E-3</v>
      </c>
      <c r="G189" s="486">
        <v>0</v>
      </c>
      <c r="H189" s="486">
        <v>0.30408192000000001</v>
      </c>
      <c r="I189" s="486">
        <v>2.1272794199999998</v>
      </c>
      <c r="J189" s="486">
        <v>4.2196940000000002E-2</v>
      </c>
    </row>
    <row r="190" spans="1:10" ht="14.5" x14ac:dyDescent="0.35">
      <c r="A190" s="377" t="s">
        <v>230</v>
      </c>
      <c r="B190" s="486">
        <v>1.358531E-2</v>
      </c>
      <c r="C190" s="486">
        <v>2.7164099999999998E-3</v>
      </c>
      <c r="D190" s="486">
        <v>2.709E-3</v>
      </c>
      <c r="E190" s="486">
        <v>0</v>
      </c>
      <c r="F190" s="486">
        <v>1E-4</v>
      </c>
      <c r="G190" s="486">
        <v>1.0785309999999999E-2</v>
      </c>
      <c r="H190" s="486">
        <v>6.1186160000000003E-2</v>
      </c>
      <c r="I190" s="486">
        <v>7.8457900000000001E-3</v>
      </c>
      <c r="J190" s="486">
        <v>2.3106399999999997E-3</v>
      </c>
    </row>
    <row r="191" spans="1:10" ht="14.5" x14ac:dyDescent="0.35">
      <c r="A191" s="377" t="s">
        <v>231</v>
      </c>
      <c r="B191" s="486">
        <v>2.0888799999999999E-2</v>
      </c>
      <c r="C191" s="486">
        <v>1.2179999999999999E-3</v>
      </c>
      <c r="D191" s="486">
        <v>1.2179999999999999E-3</v>
      </c>
      <c r="E191" s="486">
        <v>0</v>
      </c>
      <c r="F191" s="486">
        <v>2.1719999999999999E-3</v>
      </c>
      <c r="G191" s="486">
        <v>0</v>
      </c>
      <c r="H191" s="486">
        <v>1.8032700000000002E-2</v>
      </c>
      <c r="I191" s="486">
        <v>8.7000000000000001E-4</v>
      </c>
      <c r="J191" s="486">
        <v>1.0942819999999999E-2</v>
      </c>
    </row>
    <row r="192" spans="1:10" ht="14.5" x14ac:dyDescent="0.35">
      <c r="A192" s="377" t="s">
        <v>232</v>
      </c>
      <c r="B192" s="486">
        <v>0</v>
      </c>
      <c r="C192" s="486">
        <v>1E-4</v>
      </c>
      <c r="D192" s="486">
        <v>1E-4</v>
      </c>
      <c r="E192" s="486">
        <v>0</v>
      </c>
      <c r="F192" s="486">
        <v>3.2000000000000002E-3</v>
      </c>
      <c r="G192" s="486">
        <v>0</v>
      </c>
      <c r="H192" s="486">
        <v>8.9999999999999998E-4</v>
      </c>
      <c r="I192" s="486">
        <v>1.3500000000000001E-3</v>
      </c>
      <c r="J192" s="486">
        <v>3.3217999999999998E-2</v>
      </c>
    </row>
    <row r="193" spans="1:10" ht="14.5" x14ac:dyDescent="0.35">
      <c r="A193" s="377" t="s">
        <v>233</v>
      </c>
      <c r="B193" s="486">
        <v>2.1280000000000002E-4</v>
      </c>
      <c r="C193" s="486">
        <v>1E-4</v>
      </c>
      <c r="D193" s="486">
        <v>1E-4</v>
      </c>
      <c r="E193" s="486">
        <v>0</v>
      </c>
      <c r="F193" s="486">
        <v>0</v>
      </c>
      <c r="G193" s="486">
        <v>0</v>
      </c>
      <c r="H193" s="486">
        <v>7.5665999999999997E-2</v>
      </c>
      <c r="I193" s="486">
        <v>0</v>
      </c>
      <c r="J193" s="486">
        <v>1.3699999999999999E-3</v>
      </c>
    </row>
    <row r="194" spans="1:10" ht="14.5" x14ac:dyDescent="0.35">
      <c r="A194" s="377" t="s">
        <v>234</v>
      </c>
      <c r="B194" s="486">
        <v>0</v>
      </c>
      <c r="C194" s="486">
        <v>2.5799999999999998E-4</v>
      </c>
      <c r="D194" s="486">
        <v>2.5799999999999998E-4</v>
      </c>
      <c r="E194" s="486">
        <v>0</v>
      </c>
      <c r="F194" s="486">
        <v>0</v>
      </c>
      <c r="G194" s="486">
        <v>0</v>
      </c>
      <c r="H194" s="486">
        <v>1.1971000000000001E-2</v>
      </c>
      <c r="I194" s="486">
        <v>1.3500000000000001E-3</v>
      </c>
      <c r="J194" s="486">
        <v>5.9500000000000004E-3</v>
      </c>
    </row>
    <row r="195" spans="1:10" ht="14.5" x14ac:dyDescent="0.35">
      <c r="A195" s="377" t="s">
        <v>235</v>
      </c>
      <c r="B195" s="486">
        <v>4.2375999999999997E-4</v>
      </c>
      <c r="C195" s="486">
        <v>2.3241000000000001E-4</v>
      </c>
      <c r="D195" s="486">
        <v>2.2499999999999999E-4</v>
      </c>
      <c r="E195" s="486">
        <v>0.10334006</v>
      </c>
      <c r="F195" s="486">
        <v>6.3000000000000003E-4</v>
      </c>
      <c r="G195" s="486">
        <v>0</v>
      </c>
      <c r="H195" s="486">
        <v>0.14537900000000001</v>
      </c>
      <c r="I195" s="486">
        <v>3.4849499999999997E-3</v>
      </c>
      <c r="J195" s="486">
        <v>0.11015888</v>
      </c>
    </row>
    <row r="196" spans="1:10" ht="14.5" x14ac:dyDescent="0.35">
      <c r="A196" s="377" t="s">
        <v>236</v>
      </c>
      <c r="B196" s="486">
        <v>1.25E-4</v>
      </c>
      <c r="C196" s="486">
        <v>4.0000000000000003E-5</v>
      </c>
      <c r="D196" s="486">
        <v>4.0000000000000003E-5</v>
      </c>
      <c r="E196" s="486">
        <v>1.6974000000000002E-3</v>
      </c>
      <c r="F196" s="486">
        <v>6.3728100000000005E-3</v>
      </c>
      <c r="G196" s="486">
        <v>0</v>
      </c>
      <c r="H196" s="486">
        <v>1.64375E-3</v>
      </c>
      <c r="I196" s="486">
        <v>2.1723159999999998E-2</v>
      </c>
      <c r="J196" s="486">
        <v>8.7651200000000012E-3</v>
      </c>
    </row>
    <row r="197" spans="1:10" ht="14.5" x14ac:dyDescent="0.35">
      <c r="A197" s="377" t="s">
        <v>237</v>
      </c>
      <c r="B197" s="486">
        <v>0</v>
      </c>
      <c r="C197" s="486">
        <v>0</v>
      </c>
      <c r="D197" s="486">
        <v>0</v>
      </c>
      <c r="E197" s="486">
        <v>0.13494351000000002</v>
      </c>
      <c r="F197" s="486">
        <v>8.6229500000000008E-3</v>
      </c>
      <c r="G197" s="486">
        <v>0</v>
      </c>
      <c r="H197" s="486">
        <v>2.672014E-2</v>
      </c>
      <c r="I197" s="486">
        <v>4.818265E-2</v>
      </c>
      <c r="J197" s="486">
        <v>0.15372522</v>
      </c>
    </row>
    <row r="198" spans="1:10" ht="14.5" x14ac:dyDescent="0.35">
      <c r="A198" s="377" t="s">
        <v>238</v>
      </c>
      <c r="B198" s="486">
        <v>1.7888560000000001E-2</v>
      </c>
      <c r="C198" s="486">
        <v>2.0000000000000001E-4</v>
      </c>
      <c r="D198" s="486">
        <v>2.0000000000000001E-4</v>
      </c>
      <c r="E198" s="486">
        <v>5.9075999999999997E-2</v>
      </c>
      <c r="F198" s="486">
        <v>0.15225706999999999</v>
      </c>
      <c r="G198" s="486">
        <v>0</v>
      </c>
      <c r="H198" s="486">
        <v>0.24798179000000001</v>
      </c>
      <c r="I198" s="486">
        <v>3.9617779999999998E-2</v>
      </c>
      <c r="J198" s="486">
        <v>0.24294979</v>
      </c>
    </row>
    <row r="199" spans="1:10" ht="14.5" x14ac:dyDescent="0.35">
      <c r="A199" s="377" t="s">
        <v>239</v>
      </c>
      <c r="B199" s="486">
        <v>0</v>
      </c>
      <c r="C199" s="486">
        <v>0</v>
      </c>
      <c r="D199" s="486">
        <v>0</v>
      </c>
      <c r="E199" s="486">
        <v>0</v>
      </c>
      <c r="F199" s="486">
        <v>0</v>
      </c>
      <c r="G199" s="486">
        <v>0</v>
      </c>
      <c r="H199" s="486">
        <v>0</v>
      </c>
      <c r="I199" s="486">
        <v>2.0855E-4</v>
      </c>
      <c r="J199" s="486">
        <v>9.2729500000000003E-3</v>
      </c>
    </row>
    <row r="200" spans="1:10" ht="14.5" x14ac:dyDescent="0.35">
      <c r="A200" s="377" t="s">
        <v>240</v>
      </c>
      <c r="B200" s="486">
        <v>0</v>
      </c>
      <c r="C200" s="486">
        <v>1.8376980000000001E-2</v>
      </c>
      <c r="D200" s="486">
        <v>0</v>
      </c>
      <c r="E200" s="486">
        <v>1.88218E-3</v>
      </c>
      <c r="F200" s="486">
        <v>6.8246769999999998E-2</v>
      </c>
      <c r="G200" s="486">
        <v>0</v>
      </c>
      <c r="H200" s="486">
        <v>4.1708362000000001</v>
      </c>
      <c r="I200" s="486">
        <v>3.4325029999999999E-2</v>
      </c>
      <c r="J200" s="486">
        <v>7.1619950000000002E-2</v>
      </c>
    </row>
    <row r="201" spans="1:10" ht="14.5" x14ac:dyDescent="0.35">
      <c r="A201" s="377" t="s">
        <v>241</v>
      </c>
      <c r="B201" s="486">
        <v>0</v>
      </c>
      <c r="C201" s="486">
        <v>0</v>
      </c>
      <c r="D201" s="486">
        <v>0</v>
      </c>
      <c r="E201" s="486">
        <v>0</v>
      </c>
      <c r="F201" s="486">
        <v>0</v>
      </c>
      <c r="G201" s="486">
        <v>0</v>
      </c>
      <c r="H201" s="486">
        <v>8.0549999999999997E-2</v>
      </c>
      <c r="I201" s="486">
        <v>0</v>
      </c>
      <c r="J201" s="486">
        <v>0</v>
      </c>
    </row>
    <row r="202" spans="1:10" ht="14.5" x14ac:dyDescent="0.35">
      <c r="A202" s="377" t="s">
        <v>242</v>
      </c>
      <c r="B202" s="486">
        <v>5.709496E-2</v>
      </c>
      <c r="C202" s="486">
        <v>0.65070711999999997</v>
      </c>
      <c r="D202" s="486">
        <v>0</v>
      </c>
      <c r="E202" s="486">
        <v>0.86728022999999999</v>
      </c>
      <c r="F202" s="486">
        <v>0.18987757</v>
      </c>
      <c r="G202" s="486">
        <v>5.6913999999999999E-2</v>
      </c>
      <c r="H202" s="486">
        <v>0.59098761</v>
      </c>
      <c r="I202" s="486">
        <v>16.637302859999998</v>
      </c>
      <c r="J202" s="486">
        <v>10.32175033</v>
      </c>
    </row>
    <row r="203" spans="1:10" ht="14.5" x14ac:dyDescent="0.35">
      <c r="A203" s="377" t="s">
        <v>244</v>
      </c>
      <c r="B203" s="486">
        <v>0</v>
      </c>
      <c r="C203" s="486">
        <v>0.77066579000000002</v>
      </c>
      <c r="D203" s="486">
        <v>0</v>
      </c>
      <c r="E203" s="486">
        <v>0</v>
      </c>
      <c r="F203" s="486">
        <v>0</v>
      </c>
      <c r="G203" s="486">
        <v>0</v>
      </c>
      <c r="H203" s="486">
        <v>0</v>
      </c>
      <c r="I203" s="486">
        <v>0.77066579000000002</v>
      </c>
      <c r="J203" s="486">
        <v>0</v>
      </c>
    </row>
    <row r="204" spans="1:10" ht="14.5" x14ac:dyDescent="0.35">
      <c r="A204" s="377" t="s">
        <v>246</v>
      </c>
      <c r="B204" s="486">
        <v>0</v>
      </c>
      <c r="C204" s="486">
        <v>0</v>
      </c>
      <c r="D204" s="486">
        <v>0</v>
      </c>
      <c r="E204" s="486">
        <v>1.6029430000000001E-2</v>
      </c>
      <c r="F204" s="486">
        <v>2.1067820000000001E-2</v>
      </c>
      <c r="G204" s="486">
        <v>0</v>
      </c>
      <c r="H204" s="486">
        <v>0.15223999999999999</v>
      </c>
      <c r="I204" s="486">
        <v>2.055771E-2</v>
      </c>
      <c r="J204" s="486">
        <v>3.990105E-2</v>
      </c>
    </row>
    <row r="205" spans="1:10" ht="14.5" x14ac:dyDescent="0.35">
      <c r="A205" s="377" t="s">
        <v>247</v>
      </c>
      <c r="B205" s="486">
        <v>0.18899058999999999</v>
      </c>
      <c r="C205" s="486">
        <v>0</v>
      </c>
      <c r="D205" s="486">
        <v>0</v>
      </c>
      <c r="E205" s="486">
        <v>0</v>
      </c>
      <c r="F205" s="486">
        <v>0</v>
      </c>
      <c r="G205" s="486">
        <v>0</v>
      </c>
      <c r="H205" s="486">
        <v>3.0460000000000001E-3</v>
      </c>
      <c r="I205" s="486">
        <v>0</v>
      </c>
      <c r="J205" s="486">
        <v>5.1999999999999995E-4</v>
      </c>
    </row>
    <row r="206" spans="1:10" ht="14.5" x14ac:dyDescent="0.35">
      <c r="A206" s="377" t="s">
        <v>248</v>
      </c>
      <c r="B206" s="486">
        <v>0</v>
      </c>
      <c r="C206" s="486">
        <v>0</v>
      </c>
      <c r="D206" s="486">
        <v>0</v>
      </c>
      <c r="E206" s="486">
        <v>0</v>
      </c>
      <c r="F206" s="486">
        <v>0.72299999999999998</v>
      </c>
      <c r="G206" s="486">
        <v>0</v>
      </c>
      <c r="H206" s="486">
        <v>0.21707299999999999</v>
      </c>
      <c r="I206" s="486">
        <v>0</v>
      </c>
      <c r="J206" s="486">
        <v>0.72299999999999998</v>
      </c>
    </row>
    <row r="207" spans="1:10" ht="14.5" x14ac:dyDescent="0.35">
      <c r="A207" s="377" t="s">
        <v>249</v>
      </c>
      <c r="B207" s="486">
        <v>1.4286800000000001E-3</v>
      </c>
      <c r="C207" s="486">
        <v>1.068327E-2</v>
      </c>
      <c r="D207" s="486">
        <v>4.1419999999999998E-3</v>
      </c>
      <c r="E207" s="486">
        <v>6.4306000000000007E-3</v>
      </c>
      <c r="F207" s="486">
        <v>0.14762359999999999</v>
      </c>
      <c r="G207" s="486">
        <v>1.3846800000000001E-3</v>
      </c>
      <c r="H207" s="486">
        <v>0.31934385999999998</v>
      </c>
      <c r="I207" s="486">
        <v>7.9700259999999995E-2</v>
      </c>
      <c r="J207" s="486">
        <v>0.15536220000000001</v>
      </c>
    </row>
    <row r="208" spans="1:10" ht="14.5" x14ac:dyDescent="0.35">
      <c r="A208" s="377" t="s">
        <v>250</v>
      </c>
      <c r="B208" s="486">
        <v>9.1862699999999999E-3</v>
      </c>
      <c r="C208" s="486">
        <v>0.85024639000000002</v>
      </c>
      <c r="D208" s="486">
        <v>0</v>
      </c>
      <c r="E208" s="486">
        <v>9.8060060000000004E-2</v>
      </c>
      <c r="F208" s="486">
        <v>6.5541630000000003E-2</v>
      </c>
      <c r="G208" s="486">
        <v>6.23151E-3</v>
      </c>
      <c r="H208" s="486">
        <v>12.240278099999999</v>
      </c>
      <c r="I208" s="486">
        <v>0.96872591000000008</v>
      </c>
      <c r="J208" s="486">
        <v>0.16052986</v>
      </c>
    </row>
    <row r="209" spans="1:10" ht="14.5" x14ac:dyDescent="0.35">
      <c r="A209" s="377" t="s">
        <v>251</v>
      </c>
      <c r="B209" s="486">
        <v>0</v>
      </c>
      <c r="C209" s="486">
        <v>0</v>
      </c>
      <c r="D209" s="486">
        <v>0</v>
      </c>
      <c r="E209" s="486">
        <v>0</v>
      </c>
      <c r="F209" s="486">
        <v>3.1533970000000001E-2</v>
      </c>
      <c r="G209" s="486">
        <v>0</v>
      </c>
      <c r="H209" s="486">
        <v>7.0657250000000005E-2</v>
      </c>
      <c r="I209" s="486">
        <v>8.3254820000000007E-2</v>
      </c>
      <c r="J209" s="486">
        <v>3.3953570000000002E-2</v>
      </c>
    </row>
    <row r="210" spans="1:10" ht="14.5" x14ac:dyDescent="0.35">
      <c r="A210" s="377" t="s">
        <v>252</v>
      </c>
      <c r="B210" s="486">
        <v>5.4788999999999999E-4</v>
      </c>
      <c r="C210" s="486">
        <v>0.25489598000000002</v>
      </c>
      <c r="D210" s="486">
        <v>0</v>
      </c>
      <c r="E210" s="486">
        <v>7.1601399999999996E-2</v>
      </c>
      <c r="F210" s="486">
        <v>4.5359489999999995E-2</v>
      </c>
      <c r="G210" s="486">
        <v>0</v>
      </c>
      <c r="H210" s="486">
        <v>2.7569999999999999E-3</v>
      </c>
      <c r="I210" s="486">
        <v>0.26207991000000003</v>
      </c>
      <c r="J210" s="486">
        <v>0.12120330999999999</v>
      </c>
    </row>
    <row r="211" spans="1:10" ht="14.5" x14ac:dyDescent="0.35">
      <c r="A211" s="377" t="s">
        <v>253</v>
      </c>
      <c r="B211" s="486">
        <v>8.5462979999999994E-2</v>
      </c>
      <c r="C211" s="486">
        <v>2.0000000000000002E-5</v>
      </c>
      <c r="D211" s="486">
        <v>0</v>
      </c>
      <c r="E211" s="486">
        <v>0.55254303000000005</v>
      </c>
      <c r="F211" s="486">
        <v>6.3764581299999996</v>
      </c>
      <c r="G211" s="486">
        <v>0</v>
      </c>
      <c r="H211" s="486">
        <v>0.11224000000000001</v>
      </c>
      <c r="I211" s="486">
        <v>8.0000000000000007E-5</v>
      </c>
      <c r="J211" s="486">
        <v>9.3191218000000013</v>
      </c>
    </row>
    <row r="212" spans="1:10" ht="14.5" x14ac:dyDescent="0.35">
      <c r="A212" s="377" t="s">
        <v>254</v>
      </c>
      <c r="B212" s="486">
        <v>0</v>
      </c>
      <c r="C212" s="486">
        <v>0</v>
      </c>
      <c r="D212" s="486">
        <v>0</v>
      </c>
      <c r="E212" s="486">
        <v>0</v>
      </c>
      <c r="F212" s="486">
        <v>6.8962799999999994E-3</v>
      </c>
      <c r="G212" s="486">
        <v>0</v>
      </c>
      <c r="H212" s="486">
        <v>1.78785124</v>
      </c>
      <c r="I212" s="486">
        <v>0</v>
      </c>
      <c r="J212" s="486">
        <v>3.035728E-2</v>
      </c>
    </row>
    <row r="213" spans="1:10" ht="14.5" x14ac:dyDescent="0.35">
      <c r="A213" s="377" t="s">
        <v>255</v>
      </c>
      <c r="B213" s="486">
        <v>1E-4</v>
      </c>
      <c r="C213" s="486">
        <v>1.0000000000000001E-5</v>
      </c>
      <c r="D213" s="486">
        <v>1.0000000000000001E-5</v>
      </c>
      <c r="E213" s="486">
        <v>0</v>
      </c>
      <c r="F213" s="486">
        <v>1.85867E-3</v>
      </c>
      <c r="G213" s="486">
        <v>0</v>
      </c>
      <c r="H213" s="486">
        <v>4.2784000000000003E-2</v>
      </c>
      <c r="I213" s="486">
        <v>8.4316200000000008E-3</v>
      </c>
      <c r="J213" s="486">
        <v>1.85867E-3</v>
      </c>
    </row>
    <row r="214" spans="1:10" ht="14.5" x14ac:dyDescent="0.35">
      <c r="A214" s="377" t="s">
        <v>256</v>
      </c>
      <c r="B214" s="486">
        <v>4.95E-4</v>
      </c>
      <c r="C214" s="486">
        <v>0</v>
      </c>
      <c r="D214" s="486">
        <v>0</v>
      </c>
      <c r="E214" s="486">
        <v>9.2030100000000011E-3</v>
      </c>
      <c r="F214" s="486">
        <v>0.15192304999999998</v>
      </c>
      <c r="G214" s="486">
        <v>0</v>
      </c>
      <c r="H214" s="486">
        <v>2.0978602400000002</v>
      </c>
      <c r="I214" s="486">
        <v>7.7008630000000008E-2</v>
      </c>
      <c r="J214" s="486">
        <v>0.18477001000000001</v>
      </c>
    </row>
    <row r="215" spans="1:10" ht="14.5" x14ac:dyDescent="0.35">
      <c r="A215" s="377" t="s">
        <v>258</v>
      </c>
      <c r="B215" s="486">
        <v>0.39055896000000001</v>
      </c>
      <c r="C215" s="486">
        <v>0.55136887999999995</v>
      </c>
      <c r="D215" s="486">
        <v>4.2399999999999998E-3</v>
      </c>
      <c r="E215" s="486">
        <v>6.186995E-2</v>
      </c>
      <c r="F215" s="486">
        <v>1.83558866</v>
      </c>
      <c r="G215" s="486">
        <v>7.43E-3</v>
      </c>
      <c r="H215" s="486">
        <v>0.926728</v>
      </c>
      <c r="I215" s="486">
        <v>0.72410416</v>
      </c>
      <c r="J215" s="486">
        <v>1.9088656100000001</v>
      </c>
    </row>
    <row r="216" spans="1:10" ht="14.5" x14ac:dyDescent="0.35">
      <c r="A216" s="379" t="s">
        <v>260</v>
      </c>
      <c r="B216" s="487">
        <v>0</v>
      </c>
      <c r="C216" s="487">
        <v>0</v>
      </c>
      <c r="D216" s="487">
        <v>0</v>
      </c>
      <c r="E216" s="487">
        <v>0</v>
      </c>
      <c r="F216" s="487">
        <v>0</v>
      </c>
      <c r="G216" s="487">
        <v>0</v>
      </c>
      <c r="H216" s="487">
        <v>1500.7072309300002</v>
      </c>
      <c r="I216" s="487">
        <v>0</v>
      </c>
      <c r="J216" s="487">
        <v>0</v>
      </c>
    </row>
  </sheetData>
  <mergeCells count="1">
    <mergeCell ref="L1:M1"/>
  </mergeCells>
  <hyperlinks>
    <hyperlink ref="L1" location="'Table of Content'!A1" display="Table of Content" xr:uid="{92B342DC-90A9-410A-94E8-301720C0A8D9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1AA11-E496-4021-84AB-A45727882BDC}">
  <dimension ref="A1:M49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30.453125" style="14" customWidth="1"/>
    <col min="2" max="2" width="12.453125" style="14" bestFit="1" customWidth="1"/>
    <col min="3" max="3" width="10.1796875" style="14" bestFit="1" customWidth="1"/>
    <col min="4" max="4" width="12.453125" style="14" bestFit="1" customWidth="1"/>
    <col min="5" max="5" width="10.1796875" style="14" bestFit="1" customWidth="1"/>
    <col min="6" max="6" width="12.453125" style="14" bestFit="1" customWidth="1"/>
    <col min="7" max="7" width="10.1796875" style="14" bestFit="1" customWidth="1"/>
    <col min="8" max="8" width="8.81640625" style="14" bestFit="1" customWidth="1"/>
    <col min="9" max="9" width="8.453125" style="14" bestFit="1" customWidth="1"/>
    <col min="10" max="10" width="9.1796875" style="14"/>
    <col min="11" max="11" width="9.1796875" style="1"/>
    <col min="12" max="12" width="12.81640625" style="1" customWidth="1"/>
    <col min="13" max="16384" width="9.1796875" style="14"/>
  </cols>
  <sheetData>
    <row r="1" spans="1:13" ht="13" x14ac:dyDescent="0.3">
      <c r="A1" s="13" t="s">
        <v>576</v>
      </c>
      <c r="C1" s="17"/>
      <c r="D1" s="17"/>
      <c r="E1" s="17"/>
      <c r="F1" s="17"/>
      <c r="G1" s="17"/>
      <c r="K1" s="613" t="s">
        <v>304</v>
      </c>
      <c r="L1" s="613"/>
    </row>
    <row r="2" spans="1:13" s="21" customFormat="1" ht="14.5" customHeight="1" x14ac:dyDescent="0.3">
      <c r="A2" s="590" t="s">
        <v>311</v>
      </c>
      <c r="B2" s="593">
        <v>45474</v>
      </c>
      <c r="C2" s="593"/>
      <c r="D2" s="593">
        <v>45812</v>
      </c>
      <c r="E2" s="593"/>
      <c r="F2" s="593">
        <v>45839</v>
      </c>
      <c r="G2" s="593"/>
      <c r="H2" s="615" t="s">
        <v>313</v>
      </c>
      <c r="I2" s="615" t="s">
        <v>312</v>
      </c>
      <c r="M2" s="3"/>
    </row>
    <row r="3" spans="1:13" s="21" customFormat="1" ht="13" x14ac:dyDescent="0.3">
      <c r="A3" s="591"/>
      <c r="B3" s="7" t="s">
        <v>476</v>
      </c>
      <c r="C3" s="7" t="s">
        <v>290</v>
      </c>
      <c r="D3" s="7" t="s">
        <v>476</v>
      </c>
      <c r="E3" s="7" t="s">
        <v>290</v>
      </c>
      <c r="F3" s="7" t="s">
        <v>476</v>
      </c>
      <c r="G3" s="7" t="s">
        <v>290</v>
      </c>
      <c r="H3" s="616"/>
      <c r="I3" s="616"/>
      <c r="M3" s="3"/>
    </row>
    <row r="4" spans="1:13" ht="14.5" x14ac:dyDescent="0.35">
      <c r="A4" s="472" t="s">
        <v>494</v>
      </c>
      <c r="B4" s="391">
        <v>5321.5659793199993</v>
      </c>
      <c r="C4" s="136">
        <f>(B4/$B$9)*100</f>
        <v>53.329471889117698</v>
      </c>
      <c r="D4" s="391">
        <v>6896.5008107499998</v>
      </c>
      <c r="E4" s="136">
        <f>(D4/$D$9)*100</f>
        <v>56.717208088756379</v>
      </c>
      <c r="F4" s="391">
        <v>7078.4664657800104</v>
      </c>
      <c r="G4" s="136">
        <f>(F4/$F$9)*100</f>
        <v>56.342192007080129</v>
      </c>
      <c r="H4" s="179">
        <f>((F4/D4)-1)*100</f>
        <v>2.6385214766649456</v>
      </c>
      <c r="I4" s="179">
        <f>((F4/B4)-1)*100</f>
        <v>33.014727117684096</v>
      </c>
      <c r="K4" s="19"/>
      <c r="L4" s="14"/>
      <c r="M4" s="1"/>
    </row>
    <row r="5" spans="1:13" ht="14.5" x14ac:dyDescent="0.35">
      <c r="A5" s="402" t="s">
        <v>493</v>
      </c>
      <c r="B5" s="403">
        <v>1802.5525088499999</v>
      </c>
      <c r="C5" s="104">
        <f t="shared" ref="C5:C8" si="0">(B5/$B$9)*100</f>
        <v>18.064076199175158</v>
      </c>
      <c r="D5" s="403">
        <v>2865.1975676300003</v>
      </c>
      <c r="E5" s="104">
        <f t="shared" ref="E5:E8" si="1">(D5/$D$9)*100</f>
        <v>23.563544921993085</v>
      </c>
      <c r="F5" s="403">
        <v>3345.3081544299998</v>
      </c>
      <c r="G5" s="104">
        <f t="shared" ref="G5:G8" si="2">(F5/$F$9)*100</f>
        <v>26.627518159609753</v>
      </c>
      <c r="H5" s="26">
        <f t="shared" ref="H5:H8" si="3">((F5/D5)-1)*100</f>
        <v>16.756631103701913</v>
      </c>
      <c r="I5" s="26">
        <f t="shared" ref="I5:I6" si="4">((F5/B5)-1)*100</f>
        <v>85.58727903933594</v>
      </c>
      <c r="K5" s="19"/>
      <c r="L5" s="14"/>
      <c r="M5" s="1"/>
    </row>
    <row r="6" spans="1:13" ht="14.5" x14ac:dyDescent="0.35">
      <c r="A6" s="402" t="s">
        <v>480</v>
      </c>
      <c r="B6" s="403">
        <v>2854.5401986899901</v>
      </c>
      <c r="C6" s="104">
        <f t="shared" si="0"/>
        <v>28.606451911707143</v>
      </c>
      <c r="D6" s="403">
        <v>2397.6022615799898</v>
      </c>
      <c r="E6" s="104">
        <f t="shared" si="1"/>
        <v>19.718014992782503</v>
      </c>
      <c r="F6" s="403">
        <v>2139.5648229399999</v>
      </c>
      <c r="G6" s="104">
        <f t="shared" si="2"/>
        <v>17.030210236702185</v>
      </c>
      <c r="H6" s="26">
        <f t="shared" si="3"/>
        <v>-10.762312113851047</v>
      </c>
      <c r="I6" s="26">
        <f t="shared" si="4"/>
        <v>-25.046954184709247</v>
      </c>
      <c r="K6" s="19"/>
      <c r="L6" s="14"/>
      <c r="M6" s="1"/>
    </row>
    <row r="7" spans="1:13" ht="14.5" x14ac:dyDescent="0.35">
      <c r="A7" s="402" t="s">
        <v>1003</v>
      </c>
      <c r="B7" s="403">
        <v>0</v>
      </c>
      <c r="C7" s="104">
        <f t="shared" si="0"/>
        <v>0</v>
      </c>
      <c r="D7" s="403">
        <v>0</v>
      </c>
      <c r="E7" s="104">
        <f t="shared" si="1"/>
        <v>0</v>
      </c>
      <c r="F7" s="403">
        <v>0.01</v>
      </c>
      <c r="G7" s="104">
        <f t="shared" si="2"/>
        <v>7.9596607936845696E-5</v>
      </c>
      <c r="H7" s="26" t="s">
        <v>305</v>
      </c>
      <c r="I7" s="26" t="s">
        <v>305</v>
      </c>
      <c r="K7" s="14"/>
      <c r="L7" s="14"/>
      <c r="M7" s="1"/>
    </row>
    <row r="8" spans="1:13" ht="14.5" x14ac:dyDescent="0.35">
      <c r="A8" s="411" t="s">
        <v>541</v>
      </c>
      <c r="B8" s="412">
        <v>0</v>
      </c>
      <c r="C8" s="135">
        <f t="shared" si="0"/>
        <v>0</v>
      </c>
      <c r="D8" s="412">
        <v>0.14980399999999999</v>
      </c>
      <c r="E8" s="135">
        <f t="shared" si="1"/>
        <v>1.2319964680181142E-3</v>
      </c>
      <c r="F8" s="412">
        <v>0</v>
      </c>
      <c r="G8" s="135">
        <f t="shared" si="2"/>
        <v>0</v>
      </c>
      <c r="H8" s="478">
        <f t="shared" si="3"/>
        <v>-100</v>
      </c>
      <c r="I8" s="478" t="s">
        <v>305</v>
      </c>
      <c r="K8" s="14"/>
      <c r="L8" s="14"/>
      <c r="M8" s="1"/>
    </row>
    <row r="9" spans="1:13" s="21" customFormat="1" ht="13" x14ac:dyDescent="0.3">
      <c r="A9" s="473" t="s">
        <v>262</v>
      </c>
      <c r="B9" s="474">
        <f t="shared" ref="B9:G9" si="5">SUM(B4:B8)</f>
        <v>9978.6586868599898</v>
      </c>
      <c r="C9" s="475">
        <f t="shared" si="5"/>
        <v>100</v>
      </c>
      <c r="D9" s="475">
        <f t="shared" si="5"/>
        <v>12159.450443959991</v>
      </c>
      <c r="E9" s="475">
        <f t="shared" si="5"/>
        <v>99.999999999999986</v>
      </c>
      <c r="F9" s="476">
        <f t="shared" si="5"/>
        <v>12563.349443150009</v>
      </c>
      <c r="G9" s="476">
        <f t="shared" si="5"/>
        <v>100</v>
      </c>
      <c r="H9" s="329">
        <f>((F9/D9)-1)*100</f>
        <v>3.3216879418316747</v>
      </c>
      <c r="I9" s="477">
        <f>((F9/B9)-1)*100</f>
        <v>25.902186229633941</v>
      </c>
      <c r="K9" s="3"/>
      <c r="L9" s="3"/>
    </row>
    <row r="10" spans="1:13" x14ac:dyDescent="0.25">
      <c r="F10" s="51"/>
      <c r="G10" s="16"/>
      <c r="H10" s="16"/>
      <c r="I10" s="16"/>
    </row>
    <row r="11" spans="1:13" x14ac:dyDescent="0.25">
      <c r="G11" s="4"/>
      <c r="H11" s="16"/>
      <c r="I11" s="16"/>
    </row>
    <row r="12" spans="1:13" x14ac:dyDescent="0.25">
      <c r="G12" s="16"/>
      <c r="H12" s="16"/>
      <c r="I12" s="16"/>
    </row>
    <row r="13" spans="1:13" x14ac:dyDescent="0.25">
      <c r="G13" s="16"/>
      <c r="H13" s="16"/>
      <c r="I13" s="16"/>
    </row>
    <row r="14" spans="1:13" x14ac:dyDescent="0.25">
      <c r="G14" s="16"/>
      <c r="H14" s="16"/>
      <c r="I14" s="16"/>
    </row>
    <row r="15" spans="1:13" x14ac:dyDescent="0.25">
      <c r="G15" s="16"/>
      <c r="H15" s="16"/>
      <c r="I15" s="16"/>
    </row>
    <row r="16" spans="1:13" x14ac:dyDescent="0.25">
      <c r="D16" s="51"/>
    </row>
    <row r="17" spans="3:12" x14ac:dyDescent="0.25">
      <c r="F17" s="51"/>
    </row>
    <row r="29" spans="3:12" x14ac:dyDescent="0.25">
      <c r="K29" s="14"/>
      <c r="L29" s="14"/>
    </row>
    <row r="31" spans="3:12" x14ac:dyDescent="0.25">
      <c r="C31" s="52"/>
      <c r="K31" s="14"/>
      <c r="L31" s="14"/>
    </row>
    <row r="32" spans="3:12" x14ac:dyDescent="0.25">
      <c r="K32" s="14"/>
      <c r="L32" s="14"/>
    </row>
    <row r="33" spans="1:12" x14ac:dyDescent="0.25">
      <c r="E33" s="53"/>
      <c r="F33" s="1"/>
      <c r="G33" s="1"/>
      <c r="H33" s="596"/>
      <c r="I33" s="596"/>
      <c r="K33" s="14"/>
      <c r="L33" s="14"/>
    </row>
    <row r="34" spans="1:12" x14ac:dyDescent="0.25">
      <c r="F34" s="1"/>
      <c r="G34" s="1"/>
      <c r="H34" s="1"/>
      <c r="I34" s="1"/>
      <c r="K34" s="14"/>
      <c r="L34" s="14"/>
    </row>
    <row r="35" spans="1:12" x14ac:dyDescent="0.25">
      <c r="E35" s="16"/>
      <c r="F35" s="1"/>
      <c r="G35" s="12"/>
      <c r="H35" s="12"/>
      <c r="I35" s="12"/>
      <c r="K35" s="14"/>
      <c r="L35" s="14"/>
    </row>
    <row r="36" spans="1:12" x14ac:dyDescent="0.25">
      <c r="E36" s="16"/>
      <c r="F36" s="1"/>
      <c r="G36" s="12"/>
      <c r="H36" s="12"/>
      <c r="I36" s="12"/>
      <c r="K36" s="14"/>
      <c r="L36" s="14"/>
    </row>
    <row r="37" spans="1:12" x14ac:dyDescent="0.25">
      <c r="F37" s="1"/>
      <c r="G37" s="12"/>
      <c r="H37" s="12"/>
      <c r="I37" s="12"/>
      <c r="K37" s="14"/>
      <c r="L37" s="14"/>
    </row>
    <row r="38" spans="1:12" x14ac:dyDescent="0.25">
      <c r="F38" s="1"/>
      <c r="G38" s="12"/>
      <c r="H38" s="12"/>
      <c r="I38" s="12"/>
      <c r="K38" s="14"/>
      <c r="L38" s="14"/>
    </row>
    <row r="39" spans="1:12" x14ac:dyDescent="0.25">
      <c r="F39" s="1"/>
      <c r="G39" s="12"/>
      <c r="H39" s="12"/>
      <c r="I39" s="12"/>
      <c r="K39" s="14"/>
      <c r="L39" s="14"/>
    </row>
    <row r="40" spans="1:12" x14ac:dyDescent="0.25">
      <c r="F40" s="1"/>
      <c r="G40" s="12"/>
      <c r="H40" s="12"/>
      <c r="I40" s="12"/>
      <c r="K40" s="14"/>
      <c r="L40" s="14"/>
    </row>
    <row r="41" spans="1:12" x14ac:dyDescent="0.25">
      <c r="E41" s="12"/>
      <c r="F41" s="12"/>
      <c r="G41" s="12"/>
      <c r="K41" s="14"/>
      <c r="L41" s="14"/>
    </row>
    <row r="42" spans="1:12" x14ac:dyDescent="0.25">
      <c r="E42" s="12"/>
      <c r="F42" s="12"/>
      <c r="G42" s="12"/>
      <c r="K42" s="14"/>
      <c r="L42" s="14"/>
    </row>
    <row r="43" spans="1:12" x14ac:dyDescent="0.25">
      <c r="A43" s="1"/>
      <c r="B43" s="1"/>
      <c r="C43" s="1"/>
      <c r="D43" s="1"/>
      <c r="E43" s="12"/>
      <c r="F43" s="12"/>
      <c r="G43" s="12"/>
      <c r="K43" s="14"/>
      <c r="L43" s="14"/>
    </row>
    <row r="44" spans="1:12" x14ac:dyDescent="0.25">
      <c r="A44" s="1"/>
      <c r="B44" s="12"/>
      <c r="C44" s="12"/>
      <c r="D44" s="12"/>
      <c r="E44" s="12"/>
      <c r="F44" s="12"/>
      <c r="G44" s="12"/>
      <c r="K44" s="14"/>
      <c r="L44" s="14"/>
    </row>
    <row r="45" spans="1:12" x14ac:dyDescent="0.25">
      <c r="A45" s="1"/>
      <c r="B45" s="12"/>
      <c r="C45" s="12"/>
      <c r="D45" s="12"/>
      <c r="E45" s="12"/>
      <c r="F45" s="12"/>
      <c r="G45" s="12"/>
      <c r="K45" s="14"/>
      <c r="L45" s="14"/>
    </row>
    <row r="46" spans="1:12" x14ac:dyDescent="0.25">
      <c r="A46" s="1"/>
      <c r="B46" s="12"/>
      <c r="C46" s="12"/>
      <c r="D46" s="12"/>
      <c r="E46" s="12"/>
      <c r="F46" s="12"/>
      <c r="G46" s="12"/>
      <c r="K46" s="14"/>
      <c r="L46" s="14"/>
    </row>
    <row r="47" spans="1:12" x14ac:dyDescent="0.25">
      <c r="A47" s="1"/>
      <c r="B47" s="12"/>
      <c r="C47" s="12"/>
      <c r="D47" s="12"/>
      <c r="K47" s="14"/>
      <c r="L47" s="14"/>
    </row>
    <row r="48" spans="1:12" x14ac:dyDescent="0.25">
      <c r="A48" s="1"/>
      <c r="B48" s="12"/>
      <c r="C48" s="12"/>
      <c r="D48" s="12"/>
      <c r="K48" s="14"/>
      <c r="L48" s="14"/>
    </row>
    <row r="49" spans="1:12" x14ac:dyDescent="0.25">
      <c r="A49" s="1"/>
      <c r="B49" s="12"/>
      <c r="C49" s="12"/>
      <c r="D49" s="12"/>
      <c r="K49" s="14"/>
      <c r="L49" s="14"/>
    </row>
  </sheetData>
  <mergeCells count="8">
    <mergeCell ref="K1:L1"/>
    <mergeCell ref="B2:C2"/>
    <mergeCell ref="H33:I33"/>
    <mergeCell ref="D2:E2"/>
    <mergeCell ref="F2:G2"/>
    <mergeCell ref="A2:A3"/>
    <mergeCell ref="H2:H3"/>
    <mergeCell ref="I2:I3"/>
  </mergeCells>
  <hyperlinks>
    <hyperlink ref="K1" location="'Table of Content'!A1" display="Table of Content" xr:uid="{19C91F1F-4CA4-4569-8AA5-F7E6593BF93B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9E75C-904A-407E-B124-9D9054173267}">
  <dimension ref="A1:Q263"/>
  <sheetViews>
    <sheetView zoomScaleNormal="100" workbookViewId="0">
      <selection activeCell="K17" sqref="K1:K1048576"/>
    </sheetView>
  </sheetViews>
  <sheetFormatPr defaultColWidth="8.81640625" defaultRowHeight="12.5" x14ac:dyDescent="0.25"/>
  <cols>
    <col min="1" max="16384" width="8.81640625" style="1"/>
  </cols>
  <sheetData>
    <row r="1" spans="1:17" ht="13" x14ac:dyDescent="0.3">
      <c r="A1" s="622" t="s">
        <v>578</v>
      </c>
      <c r="B1" s="622"/>
      <c r="C1" s="622"/>
      <c r="D1" s="622"/>
      <c r="E1" s="622"/>
      <c r="F1" s="622"/>
      <c r="G1" s="622"/>
      <c r="P1" s="621" t="s">
        <v>304</v>
      </c>
      <c r="Q1" s="621"/>
    </row>
    <row r="2" spans="1:17" ht="13" x14ac:dyDescent="0.3">
      <c r="A2" s="571" t="s">
        <v>494</v>
      </c>
      <c r="B2" s="572"/>
      <c r="C2" s="572"/>
      <c r="D2" s="573"/>
      <c r="E2" s="194"/>
      <c r="F2" s="571" t="s">
        <v>493</v>
      </c>
      <c r="G2" s="572"/>
      <c r="H2" s="572"/>
      <c r="I2" s="573"/>
      <c r="J2" s="194"/>
      <c r="K2" s="623" t="s">
        <v>480</v>
      </c>
      <c r="L2" s="624"/>
      <c r="M2" s="624"/>
      <c r="N2" s="625"/>
    </row>
    <row r="3" spans="1:17" ht="13" x14ac:dyDescent="0.3">
      <c r="A3" s="80" t="s">
        <v>325</v>
      </c>
      <c r="B3" s="221">
        <v>2024</v>
      </c>
      <c r="C3" s="577">
        <v>2025</v>
      </c>
      <c r="D3" s="620"/>
      <c r="E3" s="194"/>
      <c r="F3" s="80" t="s">
        <v>325</v>
      </c>
      <c r="G3" s="221">
        <v>2024</v>
      </c>
      <c r="H3" s="571">
        <v>2025</v>
      </c>
      <c r="I3" s="573"/>
      <c r="J3" s="194"/>
      <c r="K3" s="80" t="s">
        <v>325</v>
      </c>
      <c r="L3" s="221">
        <v>2024</v>
      </c>
      <c r="M3" s="571">
        <v>2025</v>
      </c>
      <c r="N3" s="573"/>
    </row>
    <row r="4" spans="1:17" ht="14.5" customHeight="1" x14ac:dyDescent="0.3">
      <c r="A4" s="141" t="s">
        <v>268</v>
      </c>
      <c r="B4" s="140">
        <v>45474</v>
      </c>
      <c r="C4" s="140">
        <v>45809</v>
      </c>
      <c r="D4" s="140">
        <v>45839</v>
      </c>
      <c r="E4" s="327"/>
      <c r="F4" s="141" t="s">
        <v>268</v>
      </c>
      <c r="G4" s="140">
        <v>45474</v>
      </c>
      <c r="H4" s="140">
        <v>45809</v>
      </c>
      <c r="I4" s="140">
        <v>45839</v>
      </c>
      <c r="J4" s="327"/>
      <c r="K4" s="141" t="s">
        <v>268</v>
      </c>
      <c r="L4" s="140">
        <v>45474</v>
      </c>
      <c r="M4" s="140">
        <v>45809</v>
      </c>
      <c r="N4" s="140">
        <v>45839</v>
      </c>
      <c r="P4" s="3"/>
      <c r="Q4" s="3"/>
    </row>
    <row r="5" spans="1:17" s="3" customFormat="1" ht="14.5" x14ac:dyDescent="0.35">
      <c r="A5" s="536" t="s">
        <v>694</v>
      </c>
      <c r="B5" s="378">
        <v>2501.8464325199998</v>
      </c>
      <c r="C5" s="378">
        <v>3102.8361583699998</v>
      </c>
      <c r="D5" s="446">
        <v>3264.3804322399997</v>
      </c>
      <c r="E5" s="191"/>
      <c r="F5" s="536" t="s">
        <v>695</v>
      </c>
      <c r="G5" s="378">
        <v>494.86226943000003</v>
      </c>
      <c r="H5" s="378">
        <v>970.88288923000005</v>
      </c>
      <c r="I5" s="446">
        <v>1753.5646393299999</v>
      </c>
      <c r="J5" s="191"/>
      <c r="K5" s="536" t="s">
        <v>697</v>
      </c>
      <c r="L5" s="378">
        <v>366.10117305</v>
      </c>
      <c r="M5" s="378">
        <v>503.36338061999999</v>
      </c>
      <c r="N5" s="446">
        <v>469.80153067999998</v>
      </c>
      <c r="P5" s="1"/>
      <c r="Q5" s="1"/>
    </row>
    <row r="6" spans="1:17" ht="14.5" x14ac:dyDescent="0.35">
      <c r="A6" s="536" t="s">
        <v>697</v>
      </c>
      <c r="B6" s="378">
        <v>821.53992702999903</v>
      </c>
      <c r="C6" s="378">
        <v>920.36414165999997</v>
      </c>
      <c r="D6" s="446">
        <v>1013.0423531599999</v>
      </c>
      <c r="E6" s="192"/>
      <c r="F6" s="536" t="s">
        <v>696</v>
      </c>
      <c r="G6" s="378">
        <v>1258.4489638299999</v>
      </c>
      <c r="H6" s="378">
        <v>1828.038483</v>
      </c>
      <c r="I6" s="446">
        <v>1500.7072309300002</v>
      </c>
      <c r="J6" s="192"/>
      <c r="K6" s="536" t="s">
        <v>945</v>
      </c>
      <c r="L6" s="378">
        <v>444.94333689999996</v>
      </c>
      <c r="M6" s="378">
        <v>296.87483877</v>
      </c>
      <c r="N6" s="446">
        <v>339.77597601999997</v>
      </c>
    </row>
    <row r="7" spans="1:17" ht="14.5" x14ac:dyDescent="0.35">
      <c r="A7" s="536" t="s">
        <v>974</v>
      </c>
      <c r="B7" s="378">
        <v>434.09291538999997</v>
      </c>
      <c r="C7" s="378">
        <v>694.20074510000006</v>
      </c>
      <c r="D7" s="446">
        <v>998.59185373000003</v>
      </c>
      <c r="E7" s="191"/>
      <c r="F7" s="536" t="s">
        <v>702</v>
      </c>
      <c r="G7" s="378">
        <v>0</v>
      </c>
      <c r="H7" s="378">
        <v>0</v>
      </c>
      <c r="I7" s="446">
        <v>14.21018396</v>
      </c>
      <c r="J7" s="191"/>
      <c r="K7" s="536" t="s">
        <v>910</v>
      </c>
      <c r="L7" s="378">
        <v>29.81034399</v>
      </c>
      <c r="M7" s="378">
        <v>137.80190400999999</v>
      </c>
      <c r="N7" s="446">
        <v>133.13827271</v>
      </c>
    </row>
    <row r="8" spans="1:17" ht="14.5" x14ac:dyDescent="0.35">
      <c r="A8" s="536" t="s">
        <v>699</v>
      </c>
      <c r="B8" s="378">
        <v>67.837526830000002</v>
      </c>
      <c r="C8" s="378">
        <v>602.06832602999998</v>
      </c>
      <c r="D8" s="446">
        <v>477.42828470000001</v>
      </c>
      <c r="E8" s="192"/>
      <c r="F8" s="536" t="s">
        <v>872</v>
      </c>
      <c r="G8" s="378">
        <v>0.55829200000000001</v>
      </c>
      <c r="H8" s="378">
        <v>0.223552</v>
      </c>
      <c r="I8" s="446">
        <v>9.8813099999999991</v>
      </c>
      <c r="J8" s="192"/>
      <c r="K8" s="536" t="s">
        <v>702</v>
      </c>
      <c r="L8" s="378">
        <v>221.13476399999999</v>
      </c>
      <c r="M8" s="378">
        <v>121.02669729</v>
      </c>
      <c r="N8" s="446">
        <v>115.58277047</v>
      </c>
    </row>
    <row r="9" spans="1:17" ht="14.5" x14ac:dyDescent="0.35">
      <c r="A9" s="536" t="s">
        <v>698</v>
      </c>
      <c r="B9" s="378">
        <v>106.08850359</v>
      </c>
      <c r="C9" s="378">
        <v>202.02725237999999</v>
      </c>
      <c r="D9" s="446">
        <v>300.14544144999996</v>
      </c>
      <c r="E9" s="191"/>
      <c r="F9" s="536" t="s">
        <v>710</v>
      </c>
      <c r="G9" s="378">
        <v>5.8770772199999994</v>
      </c>
      <c r="H9" s="378">
        <v>5.3109160900000001</v>
      </c>
      <c r="I9" s="446">
        <v>7.9266301600000002</v>
      </c>
      <c r="J9" s="191"/>
      <c r="K9" s="536" t="s">
        <v>908</v>
      </c>
      <c r="L9" s="378">
        <v>26.57409393</v>
      </c>
      <c r="M9" s="378">
        <v>117.66180892</v>
      </c>
      <c r="N9" s="446">
        <v>94.711149750000004</v>
      </c>
    </row>
    <row r="10" spans="1:17" ht="14.5" x14ac:dyDescent="0.35">
      <c r="A10" s="536" t="s">
        <v>700</v>
      </c>
      <c r="B10" s="378">
        <v>66.269782669999998</v>
      </c>
      <c r="C10" s="378">
        <v>46.000664610000001</v>
      </c>
      <c r="D10" s="446">
        <v>165.53837806999999</v>
      </c>
      <c r="E10" s="192"/>
      <c r="F10" s="536" t="s">
        <v>697</v>
      </c>
      <c r="G10" s="378">
        <v>4.3618768499999998</v>
      </c>
      <c r="H10" s="378">
        <v>8.0955712200000001</v>
      </c>
      <c r="I10" s="446">
        <v>7.8309319999999998</v>
      </c>
      <c r="J10" s="192"/>
      <c r="K10" s="536" t="s">
        <v>705</v>
      </c>
      <c r="L10" s="378">
        <v>52.147658240000005</v>
      </c>
      <c r="M10" s="378">
        <v>169.81188968999999</v>
      </c>
      <c r="N10" s="446">
        <v>80.747456760000006</v>
      </c>
    </row>
    <row r="11" spans="1:17" ht="14.5" x14ac:dyDescent="0.35">
      <c r="A11" s="536" t="s">
        <v>701</v>
      </c>
      <c r="B11" s="378">
        <v>100.32386504999999</v>
      </c>
      <c r="C11" s="378">
        <v>121.31039715</v>
      </c>
      <c r="D11" s="446">
        <v>116.31410072</v>
      </c>
      <c r="E11" s="191"/>
      <c r="F11" s="536" t="s">
        <v>920</v>
      </c>
      <c r="G11" s="378">
        <v>3.6404506299999997</v>
      </c>
      <c r="H11" s="378">
        <v>5.9475300500000001</v>
      </c>
      <c r="I11" s="446">
        <v>6.1789701799999994</v>
      </c>
      <c r="J11" s="191"/>
      <c r="K11" s="536" t="s">
        <v>934</v>
      </c>
      <c r="L11" s="378">
        <v>184.89652480000001</v>
      </c>
      <c r="M11" s="378">
        <v>93.827912760000004</v>
      </c>
      <c r="N11" s="446">
        <v>58.359093700000003</v>
      </c>
    </row>
    <row r="12" spans="1:17" ht="14.5" x14ac:dyDescent="0.35">
      <c r="A12" s="536" t="s">
        <v>703</v>
      </c>
      <c r="B12" s="378">
        <v>63.542011080000002</v>
      </c>
      <c r="C12" s="378">
        <v>91.653763509999905</v>
      </c>
      <c r="D12" s="446">
        <v>108.93597431000001</v>
      </c>
      <c r="E12" s="192"/>
      <c r="F12" s="536" t="s">
        <v>932</v>
      </c>
      <c r="G12" s="378">
        <v>2.2433999999999999E-2</v>
      </c>
      <c r="H12" s="378">
        <v>0.588059</v>
      </c>
      <c r="I12" s="446">
        <v>5.3320639999999999</v>
      </c>
      <c r="J12" s="192"/>
      <c r="K12" s="536" t="s">
        <v>704</v>
      </c>
      <c r="L12" s="378">
        <v>68.190052599999987</v>
      </c>
      <c r="M12" s="378">
        <v>43.610612850000003</v>
      </c>
      <c r="N12" s="446">
        <v>51.036871990000002</v>
      </c>
    </row>
    <row r="13" spans="1:17" ht="14.5" x14ac:dyDescent="0.35">
      <c r="A13" s="536" t="s">
        <v>777</v>
      </c>
      <c r="B13" s="378">
        <v>9.7633342799999987</v>
      </c>
      <c r="C13" s="378">
        <v>6.7415807000000001</v>
      </c>
      <c r="D13" s="446">
        <v>82.543851860000004</v>
      </c>
      <c r="E13" s="191"/>
      <c r="F13" s="536" t="s">
        <v>700</v>
      </c>
      <c r="G13" s="378">
        <v>10.07425426</v>
      </c>
      <c r="H13" s="378">
        <v>3.7601902000000003</v>
      </c>
      <c r="I13" s="446">
        <v>4.5578297399999999</v>
      </c>
      <c r="J13" s="191"/>
      <c r="K13" s="536" t="s">
        <v>809</v>
      </c>
      <c r="L13" s="378">
        <v>21.05052641</v>
      </c>
      <c r="M13" s="378">
        <v>35.612468450000001</v>
      </c>
      <c r="N13" s="446">
        <v>49.833844620000001</v>
      </c>
    </row>
    <row r="14" spans="1:17" ht="14.5" x14ac:dyDescent="0.35">
      <c r="A14" s="536" t="s">
        <v>931</v>
      </c>
      <c r="B14" s="378">
        <v>517.25081216000103</v>
      </c>
      <c r="C14" s="378">
        <v>474.40904896000001</v>
      </c>
      <c r="D14" s="446">
        <v>80.261527959999995</v>
      </c>
      <c r="E14" s="192"/>
      <c r="F14" s="536" t="s">
        <v>807</v>
      </c>
      <c r="G14" s="378">
        <v>1.2099999999999999E-3</v>
      </c>
      <c r="H14" s="378">
        <v>0</v>
      </c>
      <c r="I14" s="446">
        <v>4.2541386399999999</v>
      </c>
      <c r="J14" s="192"/>
      <c r="K14" s="536" t="s">
        <v>812</v>
      </c>
      <c r="L14" s="378">
        <v>27.086542039999998</v>
      </c>
      <c r="M14" s="378">
        <v>68.381537309999999</v>
      </c>
      <c r="N14" s="446">
        <v>49.651274229999999</v>
      </c>
    </row>
    <row r="15" spans="1:17" ht="14.5" x14ac:dyDescent="0.35">
      <c r="A15" s="536" t="s">
        <v>942</v>
      </c>
      <c r="B15" s="378">
        <v>27.036756280000002</v>
      </c>
      <c r="C15" s="378">
        <v>3.15952169</v>
      </c>
      <c r="D15" s="446">
        <v>74.414553859999998</v>
      </c>
      <c r="E15" s="191"/>
      <c r="F15" s="536" t="s">
        <v>914</v>
      </c>
      <c r="G15" s="378">
        <v>1.59676879</v>
      </c>
      <c r="H15" s="378">
        <v>0.37682221000000005</v>
      </c>
      <c r="I15" s="446">
        <v>2.720539</v>
      </c>
      <c r="J15" s="191"/>
      <c r="K15" s="536" t="s">
        <v>711</v>
      </c>
      <c r="L15" s="378">
        <v>49.226867329999997</v>
      </c>
      <c r="M15" s="378">
        <v>26.163658780000002</v>
      </c>
      <c r="N15" s="446">
        <v>43.309456759999996</v>
      </c>
    </row>
    <row r="16" spans="1:17" ht="14.5" x14ac:dyDescent="0.35">
      <c r="A16" s="536" t="s">
        <v>704</v>
      </c>
      <c r="B16" s="378">
        <v>48.933498909999997</v>
      </c>
      <c r="C16" s="378">
        <v>19.13132062</v>
      </c>
      <c r="D16" s="446">
        <v>44.831845159999993</v>
      </c>
      <c r="E16" s="192"/>
      <c r="F16" s="536" t="s">
        <v>934</v>
      </c>
      <c r="G16" s="378">
        <v>2.4359999999999998E-3</v>
      </c>
      <c r="H16" s="378">
        <v>0.82696059</v>
      </c>
      <c r="I16" s="446">
        <v>2.5686619300000002</v>
      </c>
      <c r="J16" s="192"/>
      <c r="K16" s="536" t="s">
        <v>944</v>
      </c>
      <c r="L16" s="378">
        <v>5.2469448200000004</v>
      </c>
      <c r="M16" s="378">
        <v>59.307741490000005</v>
      </c>
      <c r="N16" s="446">
        <v>42.860909720000002</v>
      </c>
    </row>
    <row r="17" spans="1:14" ht="14.5" x14ac:dyDescent="0.35">
      <c r="A17" s="536" t="s">
        <v>907</v>
      </c>
      <c r="B17" s="378">
        <v>0.51315195000000002</v>
      </c>
      <c r="C17" s="378">
        <v>1.71990412</v>
      </c>
      <c r="D17" s="446">
        <v>43.280209030000002</v>
      </c>
      <c r="E17" s="191"/>
      <c r="F17" s="536" t="s">
        <v>935</v>
      </c>
      <c r="G17" s="378">
        <v>1.9019921200000001</v>
      </c>
      <c r="H17" s="378">
        <v>1.7016503799999998</v>
      </c>
      <c r="I17" s="446">
        <v>1.9973533300000001</v>
      </c>
      <c r="J17" s="191"/>
      <c r="K17" s="536" t="s">
        <v>1596</v>
      </c>
      <c r="L17" s="378">
        <v>0.96211508999999995</v>
      </c>
      <c r="M17" s="378">
        <v>6.5179009999999996E-2</v>
      </c>
      <c r="N17" s="446">
        <v>36.871318000000002</v>
      </c>
    </row>
    <row r="18" spans="1:14" ht="14.5" x14ac:dyDescent="0.35">
      <c r="A18" s="536" t="s">
        <v>707</v>
      </c>
      <c r="B18" s="378">
        <v>48.159232539999998</v>
      </c>
      <c r="C18" s="378">
        <v>28.590995100000001</v>
      </c>
      <c r="D18" s="446">
        <v>26.546192690000002</v>
      </c>
      <c r="E18" s="192"/>
      <c r="F18" s="536" t="s">
        <v>794</v>
      </c>
      <c r="G18" s="378">
        <v>1.4134792700000001</v>
      </c>
      <c r="H18" s="378">
        <v>1.3959882299999999</v>
      </c>
      <c r="I18" s="446">
        <v>1.9388251200000002</v>
      </c>
      <c r="J18" s="192"/>
      <c r="K18" s="536" t="s">
        <v>798</v>
      </c>
      <c r="L18" s="378">
        <v>60.554532950000002</v>
      </c>
      <c r="M18" s="378">
        <v>34.225307009999995</v>
      </c>
      <c r="N18" s="446">
        <v>35.673979409999994</v>
      </c>
    </row>
    <row r="19" spans="1:14" ht="14.5" x14ac:dyDescent="0.35">
      <c r="A19" s="536" t="s">
        <v>945</v>
      </c>
      <c r="B19" s="378">
        <v>48.918420409999996</v>
      </c>
      <c r="C19" s="378">
        <v>38.29106505</v>
      </c>
      <c r="D19" s="446">
        <v>24.613863460000001</v>
      </c>
      <c r="E19" s="191"/>
      <c r="F19" s="536" t="s">
        <v>800</v>
      </c>
      <c r="G19" s="378">
        <v>1.2035000000000001E-2</v>
      </c>
      <c r="H19" s="378">
        <v>8.6729500000000001E-2</v>
      </c>
      <c r="I19" s="446">
        <v>1.81255224</v>
      </c>
      <c r="J19" s="191"/>
      <c r="K19" s="536" t="s">
        <v>706</v>
      </c>
      <c r="L19" s="378">
        <v>26.44979678</v>
      </c>
      <c r="M19" s="378">
        <v>30.491529670000002</v>
      </c>
      <c r="N19" s="446">
        <v>35.277950830000002</v>
      </c>
    </row>
    <row r="20" spans="1:14" ht="14.5" x14ac:dyDescent="0.35">
      <c r="A20" s="536" t="s">
        <v>706</v>
      </c>
      <c r="B20" s="378">
        <v>27.64319321</v>
      </c>
      <c r="C20" s="378">
        <v>29.01030184</v>
      </c>
      <c r="D20" s="446">
        <v>22.662927530000001</v>
      </c>
      <c r="E20" s="192"/>
      <c r="F20" s="536" t="s">
        <v>715</v>
      </c>
      <c r="G20" s="378">
        <v>1.24824731</v>
      </c>
      <c r="H20" s="378">
        <v>2.0968797100000001</v>
      </c>
      <c r="I20" s="446">
        <v>1.58638886</v>
      </c>
      <c r="J20" s="192"/>
      <c r="K20" s="536" t="s">
        <v>810</v>
      </c>
      <c r="L20" s="378">
        <v>21.397870670000003</v>
      </c>
      <c r="M20" s="378">
        <v>25.3053363</v>
      </c>
      <c r="N20" s="446">
        <v>35.087458909999995</v>
      </c>
    </row>
    <row r="21" spans="1:14" ht="14.5" x14ac:dyDescent="0.35">
      <c r="A21" s="536" t="s">
        <v>941</v>
      </c>
      <c r="B21" s="378">
        <v>1.3800677699999999</v>
      </c>
      <c r="C21" s="378">
        <v>9.7394349099999999</v>
      </c>
      <c r="D21" s="446">
        <v>21.875574620000002</v>
      </c>
      <c r="E21" s="191"/>
      <c r="F21" s="536" t="s">
        <v>704</v>
      </c>
      <c r="G21" s="378">
        <v>0.29759730000000001</v>
      </c>
      <c r="H21" s="378">
        <v>1.4175246699999999</v>
      </c>
      <c r="I21" s="446">
        <v>1.2944858799999999</v>
      </c>
      <c r="J21" s="191"/>
      <c r="K21" s="536" t="s">
        <v>928</v>
      </c>
      <c r="L21" s="378">
        <v>40.238391319999998</v>
      </c>
      <c r="M21" s="378">
        <v>34.150805499999997</v>
      </c>
      <c r="N21" s="446">
        <v>34.479812240000001</v>
      </c>
    </row>
    <row r="22" spans="1:14" ht="14.5" x14ac:dyDescent="0.35">
      <c r="A22" s="536" t="s">
        <v>911</v>
      </c>
      <c r="B22" s="378">
        <v>13.75485707</v>
      </c>
      <c r="C22" s="378">
        <v>5.9234984600000002</v>
      </c>
      <c r="D22" s="446">
        <v>21.214141510000001</v>
      </c>
      <c r="E22" s="192"/>
      <c r="F22" s="536" t="s">
        <v>795</v>
      </c>
      <c r="G22" s="378">
        <v>2.6286599999999997E-3</v>
      </c>
      <c r="H22" s="378">
        <v>0.55971729000000003</v>
      </c>
      <c r="I22" s="446">
        <v>1.1069328000000001</v>
      </c>
      <c r="J22" s="192"/>
      <c r="K22" s="536" t="s">
        <v>939</v>
      </c>
      <c r="L22" s="378">
        <v>92.888518939999898</v>
      </c>
      <c r="M22" s="378">
        <v>48.8852574699999</v>
      </c>
      <c r="N22" s="446">
        <v>34.19095368</v>
      </c>
    </row>
    <row r="23" spans="1:14" ht="14.5" x14ac:dyDescent="0.35">
      <c r="A23" s="536" t="s">
        <v>922</v>
      </c>
      <c r="B23" s="378">
        <v>1.0762863899999999</v>
      </c>
      <c r="C23" s="378">
        <v>13.019020970000001</v>
      </c>
      <c r="D23" s="446">
        <v>20.76814302</v>
      </c>
      <c r="E23" s="191"/>
      <c r="F23" s="536" t="s">
        <v>709</v>
      </c>
      <c r="G23" s="378">
        <v>0.94934346999999997</v>
      </c>
      <c r="H23" s="378">
        <v>0.36082321000000001</v>
      </c>
      <c r="I23" s="446">
        <v>1.04714676</v>
      </c>
      <c r="J23" s="191"/>
      <c r="K23" s="536" t="s">
        <v>701</v>
      </c>
      <c r="L23" s="378">
        <v>23.99158345</v>
      </c>
      <c r="M23" s="378">
        <v>25.469909399999999</v>
      </c>
      <c r="N23" s="446">
        <v>30.899438180000001</v>
      </c>
    </row>
    <row r="24" spans="1:14" ht="14.5" x14ac:dyDescent="0.35">
      <c r="A24" s="536" t="s">
        <v>887</v>
      </c>
      <c r="B24" s="378">
        <v>3.95804862</v>
      </c>
      <c r="C24" s="378">
        <v>1.3024263700000001</v>
      </c>
      <c r="D24" s="446">
        <v>16.271560789999999</v>
      </c>
      <c r="E24" s="192"/>
      <c r="F24" s="536" t="s">
        <v>868</v>
      </c>
      <c r="G24" s="378">
        <v>1.2E-4</v>
      </c>
      <c r="H24" s="378">
        <v>1.976E-2</v>
      </c>
      <c r="I24" s="446">
        <v>0.89622299999999999</v>
      </c>
      <c r="J24" s="192"/>
      <c r="K24" s="536" t="s">
        <v>907</v>
      </c>
      <c r="L24" s="378">
        <v>29.914252659999999</v>
      </c>
      <c r="M24" s="378">
        <v>30.300557390000002</v>
      </c>
      <c r="N24" s="446">
        <v>29.599574489999998</v>
      </c>
    </row>
    <row r="25" spans="1:14" ht="14.5" x14ac:dyDescent="0.35">
      <c r="A25" s="536" t="s">
        <v>915</v>
      </c>
      <c r="B25" s="378">
        <v>18.796158699999999</v>
      </c>
      <c r="C25" s="378">
        <v>0.65692351999999998</v>
      </c>
      <c r="D25" s="446">
        <v>13.488688439999999</v>
      </c>
      <c r="E25" s="191"/>
      <c r="F25" s="536" t="s">
        <v>849</v>
      </c>
      <c r="G25" s="378">
        <v>0.69564598999999994</v>
      </c>
      <c r="H25" s="378">
        <v>6.7950217100000003</v>
      </c>
      <c r="I25" s="446">
        <v>0.86290880000000003</v>
      </c>
      <c r="J25" s="191"/>
      <c r="K25" s="536" t="s">
        <v>927</v>
      </c>
      <c r="L25" s="378">
        <v>33.528229449999998</v>
      </c>
      <c r="M25" s="378">
        <v>29.192473589999999</v>
      </c>
      <c r="N25" s="446">
        <v>24.937946440000001</v>
      </c>
    </row>
    <row r="26" spans="1:14" ht="14.5" x14ac:dyDescent="0.35">
      <c r="A26" s="536" t="s">
        <v>809</v>
      </c>
      <c r="B26" s="378">
        <v>0</v>
      </c>
      <c r="C26" s="378">
        <v>7.0859630099999995</v>
      </c>
      <c r="D26" s="446">
        <v>11.022814650000001</v>
      </c>
      <c r="E26" s="192"/>
      <c r="F26" s="536" t="s">
        <v>887</v>
      </c>
      <c r="G26" s="378">
        <v>1.5224493700000001</v>
      </c>
      <c r="H26" s="378">
        <v>3.1978468799999997</v>
      </c>
      <c r="I26" s="446">
        <v>0.86060529000000008</v>
      </c>
      <c r="J26" s="192"/>
      <c r="K26" s="536" t="s">
        <v>708</v>
      </c>
      <c r="L26" s="378">
        <v>25.560575190000002</v>
      </c>
      <c r="M26" s="378">
        <v>25.223811250000001</v>
      </c>
      <c r="N26" s="446">
        <v>22.183311440000001</v>
      </c>
    </row>
    <row r="27" spans="1:14" ht="14.5" x14ac:dyDescent="0.35">
      <c r="A27" s="536" t="s">
        <v>920</v>
      </c>
      <c r="B27" s="378">
        <v>7.5946649700000002</v>
      </c>
      <c r="C27" s="378">
        <v>6.86237911</v>
      </c>
      <c r="D27" s="446">
        <v>8.4784369600000016</v>
      </c>
      <c r="E27" s="191"/>
      <c r="F27" s="536" t="s">
        <v>719</v>
      </c>
      <c r="G27" s="378">
        <v>0.99197110999999993</v>
      </c>
      <c r="H27" s="378">
        <v>0.47054021000000001</v>
      </c>
      <c r="I27" s="446">
        <v>0.75820606999999995</v>
      </c>
      <c r="J27" s="191"/>
      <c r="K27" s="536" t="s">
        <v>920</v>
      </c>
      <c r="L27" s="378">
        <v>48.164646409999996</v>
      </c>
      <c r="M27" s="378">
        <v>0.85790133999999996</v>
      </c>
      <c r="N27" s="446">
        <v>21.30990925</v>
      </c>
    </row>
    <row r="28" spans="1:14" ht="14.5" x14ac:dyDescent="0.35">
      <c r="A28" s="536" t="s">
        <v>816</v>
      </c>
      <c r="B28" s="378">
        <v>23.201644269999999</v>
      </c>
      <c r="C28" s="378">
        <v>14.069880099999999</v>
      </c>
      <c r="D28" s="446">
        <v>8.3547662099999993</v>
      </c>
      <c r="E28" s="192"/>
      <c r="F28" s="536" t="s">
        <v>923</v>
      </c>
      <c r="G28" s="378">
        <v>0.34035814000000003</v>
      </c>
      <c r="H28" s="378">
        <v>0.47698436</v>
      </c>
      <c r="I28" s="446">
        <v>0.74076157999999992</v>
      </c>
      <c r="J28" s="192"/>
      <c r="K28" s="536" t="s">
        <v>709</v>
      </c>
      <c r="L28" s="378">
        <v>9.3287626499999998</v>
      </c>
      <c r="M28" s="378">
        <v>11.229960869999999</v>
      </c>
      <c r="N28" s="446">
        <v>17.303663449999998</v>
      </c>
    </row>
    <row r="29" spans="1:14" ht="14.5" x14ac:dyDescent="0.35">
      <c r="A29" s="536" t="s">
        <v>924</v>
      </c>
      <c r="B29" s="378">
        <v>2.0196325700000002</v>
      </c>
      <c r="C29" s="378">
        <v>3.2501427299999999</v>
      </c>
      <c r="D29" s="446">
        <v>7.2769390500000002</v>
      </c>
      <c r="E29" s="191"/>
      <c r="F29" s="536" t="s">
        <v>830</v>
      </c>
      <c r="G29" s="378">
        <v>5.8479000000000003E-2</v>
      </c>
      <c r="H29" s="378">
        <v>0</v>
      </c>
      <c r="I29" s="446">
        <v>0.72299999999999998</v>
      </c>
      <c r="J29" s="191"/>
      <c r="K29" s="536" t="s">
        <v>887</v>
      </c>
      <c r="L29" s="378">
        <v>18.777791239999999</v>
      </c>
      <c r="M29" s="378">
        <v>12.64403029</v>
      </c>
      <c r="N29" s="446">
        <v>14.088971069999999</v>
      </c>
    </row>
    <row r="30" spans="1:14" ht="14.5" x14ac:dyDescent="0.35">
      <c r="A30" s="536" t="s">
        <v>933</v>
      </c>
      <c r="B30" s="378">
        <v>12.271061810000001</v>
      </c>
      <c r="C30" s="378">
        <v>3.0485012299999998</v>
      </c>
      <c r="D30" s="446">
        <v>7.2526034000000008</v>
      </c>
      <c r="E30" s="192"/>
      <c r="F30" s="536" t="s">
        <v>924</v>
      </c>
      <c r="G30" s="378">
        <v>9.4383869999999995E-2</v>
      </c>
      <c r="H30" s="378">
        <v>7.7510190000000007E-2</v>
      </c>
      <c r="I30" s="446">
        <v>0.66859390000000007</v>
      </c>
      <c r="J30" s="192"/>
      <c r="K30" s="536" t="s">
        <v>870</v>
      </c>
      <c r="L30" s="378">
        <v>43.159982759999998</v>
      </c>
      <c r="M30" s="378">
        <v>9.7084517100000003</v>
      </c>
      <c r="N30" s="446">
        <v>13.40946336</v>
      </c>
    </row>
    <row r="31" spans="1:14" ht="14.5" x14ac:dyDescent="0.35">
      <c r="A31" s="536" t="s">
        <v>902</v>
      </c>
      <c r="B31" s="378">
        <v>0.79720926999999997</v>
      </c>
      <c r="C31" s="378">
        <v>0.10233892999999999</v>
      </c>
      <c r="D31" s="446">
        <v>7.2366077199999994</v>
      </c>
      <c r="E31" s="191"/>
      <c r="F31" s="536" t="s">
        <v>836</v>
      </c>
      <c r="G31" s="378">
        <v>0.21648476</v>
      </c>
      <c r="H31" s="378">
        <v>2.9945889999999999</v>
      </c>
      <c r="I31" s="446">
        <v>0.63568199999999997</v>
      </c>
      <c r="J31" s="191"/>
      <c r="K31" s="536" t="s">
        <v>930</v>
      </c>
      <c r="L31" s="378">
        <v>17.467845699999998</v>
      </c>
      <c r="M31" s="378">
        <v>17.006752719999998</v>
      </c>
      <c r="N31" s="446">
        <v>13.204938210000002</v>
      </c>
    </row>
    <row r="32" spans="1:14" ht="14.5" x14ac:dyDescent="0.35">
      <c r="A32" s="536" t="s">
        <v>712</v>
      </c>
      <c r="B32" s="378">
        <v>8.4991060699999998</v>
      </c>
      <c r="C32" s="378">
        <v>7.3122222499999996</v>
      </c>
      <c r="D32" s="446">
        <v>6.2923240800000002</v>
      </c>
      <c r="E32" s="192"/>
      <c r="F32" s="536" t="s">
        <v>816</v>
      </c>
      <c r="G32" s="378">
        <v>0.12041938000000001</v>
      </c>
      <c r="H32" s="378">
        <v>0.79477018999999993</v>
      </c>
      <c r="I32" s="446">
        <v>0.62670937000000004</v>
      </c>
      <c r="J32" s="192"/>
      <c r="K32" s="536" t="s">
        <v>933</v>
      </c>
      <c r="L32" s="378">
        <v>15.03903833</v>
      </c>
      <c r="M32" s="378">
        <v>25.276975920000002</v>
      </c>
      <c r="N32" s="446">
        <v>12.994354339999999</v>
      </c>
    </row>
    <row r="33" spans="1:14" ht="14.5" x14ac:dyDescent="0.35">
      <c r="A33" s="536" t="s">
        <v>886</v>
      </c>
      <c r="B33" s="378">
        <v>4.7847347899999999</v>
      </c>
      <c r="C33" s="378">
        <v>1.28241505</v>
      </c>
      <c r="D33" s="446">
        <v>6.0294734700000001</v>
      </c>
      <c r="E33" s="191"/>
      <c r="F33" s="536" t="s">
        <v>902</v>
      </c>
      <c r="G33" s="378">
        <v>0.29158209999999996</v>
      </c>
      <c r="H33" s="378">
        <v>4.8391629999999998E-2</v>
      </c>
      <c r="I33" s="446">
        <v>0.47356127000000003</v>
      </c>
      <c r="J33" s="191"/>
      <c r="K33" s="536" t="s">
        <v>911</v>
      </c>
      <c r="L33" s="378">
        <v>5.7614784299999995</v>
      </c>
      <c r="M33" s="378">
        <v>12.28419152</v>
      </c>
      <c r="N33" s="446">
        <v>11.40487542</v>
      </c>
    </row>
    <row r="34" spans="1:14" ht="14.5" x14ac:dyDescent="0.35">
      <c r="A34" s="536" t="s">
        <v>695</v>
      </c>
      <c r="B34" s="378">
        <v>6.6807218700000002</v>
      </c>
      <c r="C34" s="378">
        <v>4.3939905000000001</v>
      </c>
      <c r="D34" s="446">
        <v>5.01728401</v>
      </c>
      <c r="E34" s="192"/>
      <c r="F34" s="536" t="s">
        <v>765</v>
      </c>
      <c r="G34" s="378">
        <v>6.3858250000000005E-2</v>
      </c>
      <c r="H34" s="378">
        <v>0</v>
      </c>
      <c r="I34" s="446">
        <v>0.44859009000000005</v>
      </c>
      <c r="J34" s="192"/>
      <c r="K34" s="536" t="s">
        <v>836</v>
      </c>
      <c r="L34" s="378">
        <v>18.87252054</v>
      </c>
      <c r="M34" s="378">
        <v>4.5983285299999999</v>
      </c>
      <c r="N34" s="446">
        <v>9.03836102</v>
      </c>
    </row>
    <row r="35" spans="1:14" ht="14.5" x14ac:dyDescent="0.35">
      <c r="A35" s="536" t="s">
        <v>881</v>
      </c>
      <c r="B35" s="378">
        <v>2.2705229399999998</v>
      </c>
      <c r="C35" s="378">
        <v>1.6712168700000001</v>
      </c>
      <c r="D35" s="446">
        <v>4.8110954599999998</v>
      </c>
      <c r="E35" s="191"/>
      <c r="F35" s="536" t="s">
        <v>937</v>
      </c>
      <c r="G35" s="378">
        <v>0.34560178999999996</v>
      </c>
      <c r="H35" s="378">
        <v>0.58014023999999997</v>
      </c>
      <c r="I35" s="446">
        <v>0.38377803000000005</v>
      </c>
      <c r="J35" s="191"/>
      <c r="K35" s="536" t="s">
        <v>922</v>
      </c>
      <c r="L35" s="378">
        <v>122.22134588</v>
      </c>
      <c r="M35" s="378">
        <v>6.2277282699999992</v>
      </c>
      <c r="N35" s="446">
        <v>8.1277975300000005</v>
      </c>
    </row>
    <row r="36" spans="1:14" ht="14.5" x14ac:dyDescent="0.35">
      <c r="A36" s="536" t="s">
        <v>837</v>
      </c>
      <c r="B36" s="378">
        <v>0.92300818000000007</v>
      </c>
      <c r="C36" s="378">
        <v>0.46142159000000005</v>
      </c>
      <c r="D36" s="446">
        <v>4.2747587699999992</v>
      </c>
      <c r="E36" s="192"/>
      <c r="F36" s="536" t="s">
        <v>921</v>
      </c>
      <c r="G36" s="378">
        <v>0.58755741000000006</v>
      </c>
      <c r="H36" s="378">
        <v>0.63278521999999993</v>
      </c>
      <c r="I36" s="446">
        <v>0.33750743</v>
      </c>
      <c r="J36" s="192"/>
      <c r="K36" s="536" t="s">
        <v>894</v>
      </c>
      <c r="L36" s="378">
        <v>7.3924664900000003</v>
      </c>
      <c r="M36" s="378">
        <v>6.7406667100000002</v>
      </c>
      <c r="N36" s="446">
        <v>7.9167140599999994</v>
      </c>
    </row>
    <row r="37" spans="1:14" ht="14.5" x14ac:dyDescent="0.35">
      <c r="A37" s="536" t="s">
        <v>934</v>
      </c>
      <c r="B37" s="378">
        <v>3.2668749100000003</v>
      </c>
      <c r="C37" s="378">
        <v>0.71853403000000005</v>
      </c>
      <c r="D37" s="446">
        <v>4.14799352</v>
      </c>
      <c r="E37" s="191"/>
      <c r="F37" s="536" t="s">
        <v>848</v>
      </c>
      <c r="G37" s="378">
        <v>8.1606720000000008E-2</v>
      </c>
      <c r="H37" s="378">
        <v>0.36364702000000004</v>
      </c>
      <c r="I37" s="446">
        <v>0.31837147999999998</v>
      </c>
      <c r="J37" s="191"/>
      <c r="K37" s="536" t="s">
        <v>892</v>
      </c>
      <c r="L37" s="378">
        <v>33.51261074</v>
      </c>
      <c r="M37" s="378">
        <v>1.6183538899999999</v>
      </c>
      <c r="N37" s="446">
        <v>7.8854940199999994</v>
      </c>
    </row>
    <row r="38" spans="1:14" ht="14.5" x14ac:dyDescent="0.35">
      <c r="A38" s="536" t="s">
        <v>708</v>
      </c>
      <c r="B38" s="378">
        <v>0.10972586999999999</v>
      </c>
      <c r="C38" s="378">
        <v>2.2280546400000003</v>
      </c>
      <c r="D38" s="446">
        <v>4.0498567599999999</v>
      </c>
      <c r="E38" s="192"/>
      <c r="F38" s="536" t="s">
        <v>922</v>
      </c>
      <c r="G38" s="378">
        <v>1.464E-2</v>
      </c>
      <c r="H38" s="378">
        <v>0.72156944999999995</v>
      </c>
      <c r="I38" s="446">
        <v>0.31243684999999999</v>
      </c>
      <c r="J38" s="192"/>
      <c r="K38" s="536" t="s">
        <v>703</v>
      </c>
      <c r="L38" s="378">
        <v>5.2059342800000001</v>
      </c>
      <c r="M38" s="378">
        <v>6.9508473200000003</v>
      </c>
      <c r="N38" s="446">
        <v>6.8439571199999998</v>
      </c>
    </row>
    <row r="39" spans="1:14" ht="14.5" x14ac:dyDescent="0.35">
      <c r="A39" s="536" t="s">
        <v>814</v>
      </c>
      <c r="B39" s="378">
        <v>5.1989369000000005</v>
      </c>
      <c r="C39" s="378">
        <v>4.5701910000000003</v>
      </c>
      <c r="D39" s="446">
        <v>3.5120700899999999</v>
      </c>
      <c r="E39" s="191"/>
      <c r="F39" s="536" t="s">
        <v>933</v>
      </c>
      <c r="G39" s="378">
        <v>0.56366463</v>
      </c>
      <c r="H39" s="378">
        <v>0.26946367999999998</v>
      </c>
      <c r="I39" s="446">
        <v>0.29154951000000001</v>
      </c>
      <c r="J39" s="191"/>
      <c r="K39" s="536" t="s">
        <v>905</v>
      </c>
      <c r="L39" s="378">
        <v>54.027209840000005</v>
      </c>
      <c r="M39" s="378">
        <v>0</v>
      </c>
      <c r="N39" s="446">
        <v>6.4966039999999996</v>
      </c>
    </row>
    <row r="40" spans="1:14" ht="14.5" x14ac:dyDescent="0.35">
      <c r="A40" s="536" t="s">
        <v>909</v>
      </c>
      <c r="B40" s="378">
        <v>5.6337221099999999</v>
      </c>
      <c r="C40" s="378">
        <v>0.91636127000000001</v>
      </c>
      <c r="D40" s="446">
        <v>3.3843345199999999</v>
      </c>
      <c r="E40" s="192"/>
      <c r="F40" s="536" t="s">
        <v>850</v>
      </c>
      <c r="G40" s="378">
        <v>0.30955700000000003</v>
      </c>
      <c r="H40" s="378">
        <v>0</v>
      </c>
      <c r="I40" s="446">
        <v>0.26769670000000001</v>
      </c>
      <c r="J40" s="192"/>
      <c r="K40" s="536" t="s">
        <v>807</v>
      </c>
      <c r="L40" s="378">
        <v>0.75431837000000002</v>
      </c>
      <c r="M40" s="378">
        <v>5.9290889</v>
      </c>
      <c r="N40" s="446">
        <v>6.4546814499999998</v>
      </c>
    </row>
    <row r="41" spans="1:14" ht="14.5" x14ac:dyDescent="0.35">
      <c r="A41" s="536" t="s">
        <v>709</v>
      </c>
      <c r="B41" s="378">
        <v>2.4674954700000002</v>
      </c>
      <c r="C41" s="378">
        <v>4.51120739</v>
      </c>
      <c r="D41" s="446">
        <v>3.36748979</v>
      </c>
      <c r="E41" s="191"/>
      <c r="F41" s="536" t="s">
        <v>886</v>
      </c>
      <c r="G41" s="378">
        <v>5.0867580000000003E-2</v>
      </c>
      <c r="H41" s="378">
        <v>0.33692165000000002</v>
      </c>
      <c r="I41" s="446">
        <v>0.24639127</v>
      </c>
      <c r="J41" s="191"/>
      <c r="K41" s="536" t="s">
        <v>829</v>
      </c>
      <c r="L41" s="378">
        <v>2.9248186899999999</v>
      </c>
      <c r="M41" s="378">
        <v>9.6475153000000002</v>
      </c>
      <c r="N41" s="446">
        <v>5.7586632699999996</v>
      </c>
    </row>
    <row r="42" spans="1:14" ht="14.5" x14ac:dyDescent="0.35">
      <c r="A42" s="536" t="s">
        <v>842</v>
      </c>
      <c r="B42" s="378">
        <v>0.95503499999999997</v>
      </c>
      <c r="C42" s="378">
        <v>3.4654132899999999</v>
      </c>
      <c r="D42" s="446">
        <v>2.67905594</v>
      </c>
      <c r="E42" s="192"/>
      <c r="F42" s="536" t="s">
        <v>908</v>
      </c>
      <c r="G42" s="378">
        <v>2.1663599999999998E-2</v>
      </c>
      <c r="H42" s="378">
        <v>0.50365731000000002</v>
      </c>
      <c r="I42" s="446">
        <v>0.24522270000000002</v>
      </c>
      <c r="J42" s="192"/>
      <c r="K42" s="536" t="s">
        <v>713</v>
      </c>
      <c r="L42" s="378">
        <v>1.5680000000000001</v>
      </c>
      <c r="M42" s="378">
        <v>12.428000000000001</v>
      </c>
      <c r="N42" s="446">
        <v>5.3304580000000001</v>
      </c>
    </row>
    <row r="43" spans="1:14" ht="14.5" x14ac:dyDescent="0.35">
      <c r="A43" s="536" t="s">
        <v>918</v>
      </c>
      <c r="B43" s="378">
        <v>0.47906607000000001</v>
      </c>
      <c r="C43" s="378">
        <v>0</v>
      </c>
      <c r="D43" s="446">
        <v>2.63802308</v>
      </c>
      <c r="E43" s="191"/>
      <c r="F43" s="536" t="s">
        <v>856</v>
      </c>
      <c r="G43" s="378">
        <v>1.3116722199999999</v>
      </c>
      <c r="H43" s="378">
        <v>3.5064999999999999E-2</v>
      </c>
      <c r="I43" s="446">
        <v>0.24465892</v>
      </c>
      <c r="J43" s="191"/>
      <c r="K43" s="536" t="s">
        <v>700</v>
      </c>
      <c r="L43" s="378">
        <v>6.6801672699999992</v>
      </c>
      <c r="M43" s="378">
        <v>1.6455028700000001</v>
      </c>
      <c r="N43" s="446">
        <v>5.2644366500000004</v>
      </c>
    </row>
    <row r="44" spans="1:14" ht="14.5" x14ac:dyDescent="0.35">
      <c r="A44" s="536" t="s">
        <v>925</v>
      </c>
      <c r="B44" s="378">
        <v>4.8760600000000001E-2</v>
      </c>
      <c r="C44" s="378">
        <v>8.6020755500000003</v>
      </c>
      <c r="D44" s="446">
        <v>2.6075331099999999</v>
      </c>
      <c r="E44" s="192"/>
      <c r="F44" s="536" t="s">
        <v>896</v>
      </c>
      <c r="G44" s="378">
        <v>0</v>
      </c>
      <c r="H44" s="378">
        <v>0.21533307000000002</v>
      </c>
      <c r="I44" s="446">
        <v>0.23501882999999998</v>
      </c>
      <c r="J44" s="192"/>
      <c r="K44" s="536" t="s">
        <v>854</v>
      </c>
      <c r="L44" s="378">
        <v>2.2667357999999997</v>
      </c>
      <c r="M44" s="378">
        <v>2.2405077000000002</v>
      </c>
      <c r="N44" s="446">
        <v>5.1813239400000004</v>
      </c>
    </row>
    <row r="45" spans="1:14" ht="14.5" x14ac:dyDescent="0.35">
      <c r="A45" s="536" t="s">
        <v>916</v>
      </c>
      <c r="B45" s="378">
        <v>4.8077605300000004</v>
      </c>
      <c r="C45" s="378">
        <v>0.24101897</v>
      </c>
      <c r="D45" s="446">
        <v>2.5969751000000003</v>
      </c>
      <c r="E45" s="191"/>
      <c r="F45" s="536" t="s">
        <v>903</v>
      </c>
      <c r="G45" s="378">
        <v>2.2734419999999998E-2</v>
      </c>
      <c r="H45" s="378">
        <v>7.4197509999999994E-2</v>
      </c>
      <c r="I45" s="446">
        <v>0.22242557999999998</v>
      </c>
      <c r="J45" s="191"/>
      <c r="K45" s="536" t="s">
        <v>901</v>
      </c>
      <c r="L45" s="378">
        <v>16.039080909999999</v>
      </c>
      <c r="M45" s="378">
        <v>7.1731414299999994</v>
      </c>
      <c r="N45" s="446">
        <v>4.9771419299999993</v>
      </c>
    </row>
    <row r="46" spans="1:14" ht="14.5" x14ac:dyDescent="0.35">
      <c r="A46" s="536" t="s">
        <v>806</v>
      </c>
      <c r="B46" s="378">
        <v>0</v>
      </c>
      <c r="C46" s="378">
        <v>0</v>
      </c>
      <c r="D46" s="446">
        <v>2.5502108300000002</v>
      </c>
      <c r="E46" s="192"/>
      <c r="F46" s="536" t="s">
        <v>803</v>
      </c>
      <c r="G46" s="378">
        <v>5.39023E-2</v>
      </c>
      <c r="H46" s="378">
        <v>0.14563510000000002</v>
      </c>
      <c r="I46" s="446">
        <v>0.22107621999999999</v>
      </c>
      <c r="J46" s="192"/>
      <c r="K46" s="536" t="s">
        <v>918</v>
      </c>
      <c r="L46" s="378">
        <v>17.419379809999999</v>
      </c>
      <c r="M46" s="378">
        <v>1.8067703700000002</v>
      </c>
      <c r="N46" s="446">
        <v>4.64298783</v>
      </c>
    </row>
    <row r="47" spans="1:14" ht="14.5" x14ac:dyDescent="0.35">
      <c r="A47" s="536" t="s">
        <v>850</v>
      </c>
      <c r="B47" s="378">
        <v>8.9067136400000013</v>
      </c>
      <c r="C47" s="378">
        <v>0.40700206</v>
      </c>
      <c r="D47" s="446">
        <v>2.34763761</v>
      </c>
      <c r="E47" s="191"/>
      <c r="F47" s="536" t="s">
        <v>911</v>
      </c>
      <c r="G47" s="378">
        <v>4.64E-4</v>
      </c>
      <c r="H47" s="378">
        <v>1.634E-3</v>
      </c>
      <c r="I47" s="446">
        <v>0.21398723</v>
      </c>
      <c r="J47" s="191"/>
      <c r="K47" s="536" t="s">
        <v>843</v>
      </c>
      <c r="L47" s="378">
        <v>6.1951296600000001</v>
      </c>
      <c r="M47" s="378">
        <v>5.0858819100000003</v>
      </c>
      <c r="N47" s="446">
        <v>4.5114252199999996</v>
      </c>
    </row>
    <row r="48" spans="1:14" ht="14.5" x14ac:dyDescent="0.35">
      <c r="A48" s="536" t="s">
        <v>923</v>
      </c>
      <c r="B48" s="378">
        <v>3.25500027</v>
      </c>
      <c r="C48" s="378">
        <v>0.79221074000000002</v>
      </c>
      <c r="D48" s="446">
        <v>2.2172122400000003</v>
      </c>
      <c r="E48" s="192"/>
      <c r="F48" s="536" t="s">
        <v>909</v>
      </c>
      <c r="G48" s="378">
        <v>0.15108305999999999</v>
      </c>
      <c r="H48" s="378">
        <v>1.0676692700000001</v>
      </c>
      <c r="I48" s="446">
        <v>0.20937429000000002</v>
      </c>
      <c r="J48" s="192"/>
      <c r="K48" s="536" t="s">
        <v>826</v>
      </c>
      <c r="L48" s="378">
        <v>0.94604080000000002</v>
      </c>
      <c r="M48" s="378">
        <v>3.5128459599999999</v>
      </c>
      <c r="N48" s="446">
        <v>4.1737682300000003</v>
      </c>
    </row>
    <row r="49" spans="1:14" ht="14.5" x14ac:dyDescent="0.35">
      <c r="A49" s="536" t="s">
        <v>710</v>
      </c>
      <c r="B49" s="378">
        <v>0.11282689</v>
      </c>
      <c r="C49" s="378">
        <v>3.7257831299999999</v>
      </c>
      <c r="D49" s="446">
        <v>2.0315424900000001</v>
      </c>
      <c r="E49" s="191"/>
      <c r="F49" s="536" t="s">
        <v>790</v>
      </c>
      <c r="G49" s="378">
        <v>1E-3</v>
      </c>
      <c r="H49" s="378">
        <v>0.20236399999999999</v>
      </c>
      <c r="I49" s="446">
        <v>0.18951059000000001</v>
      </c>
      <c r="J49" s="191"/>
      <c r="K49" s="536" t="s">
        <v>938</v>
      </c>
      <c r="L49" s="378">
        <v>1.7542357</v>
      </c>
      <c r="M49" s="378">
        <v>6.7436889999999999E-2</v>
      </c>
      <c r="N49" s="446">
        <v>3.78772954</v>
      </c>
    </row>
    <row r="50" spans="1:14" ht="14.5" x14ac:dyDescent="0.35">
      <c r="A50" s="536" t="s">
        <v>896</v>
      </c>
      <c r="B50" s="378">
        <v>1.53736904</v>
      </c>
      <c r="C50" s="378">
        <v>5.5991039999999999E-2</v>
      </c>
      <c r="D50" s="446">
        <v>1.9469939299999999</v>
      </c>
      <c r="E50" s="192"/>
      <c r="F50" s="536" t="s">
        <v>866</v>
      </c>
      <c r="G50" s="378">
        <v>0.14176245999999998</v>
      </c>
      <c r="H50" s="378">
        <v>6.0575489999999996E-2</v>
      </c>
      <c r="I50" s="446">
        <v>0.18145001000000002</v>
      </c>
      <c r="J50" s="192"/>
      <c r="K50" s="536" t="s">
        <v>698</v>
      </c>
      <c r="L50" s="378">
        <v>74.400674040000013</v>
      </c>
      <c r="M50" s="378">
        <v>2.98818115</v>
      </c>
      <c r="N50" s="446">
        <v>3.7098343700000003</v>
      </c>
    </row>
    <row r="51" spans="1:14" ht="14.5" x14ac:dyDescent="0.35">
      <c r="A51" s="536" t="s">
        <v>892</v>
      </c>
      <c r="B51" s="378">
        <v>0.33641564000000002</v>
      </c>
      <c r="C51" s="378">
        <v>0.16505598000000002</v>
      </c>
      <c r="D51" s="446">
        <v>1.8359447499999999</v>
      </c>
      <c r="E51" s="191"/>
      <c r="F51" s="536" t="s">
        <v>904</v>
      </c>
      <c r="G51" s="378">
        <v>0.13902530999999999</v>
      </c>
      <c r="H51" s="378">
        <v>2.4879778900000002</v>
      </c>
      <c r="I51" s="446">
        <v>0.17941915</v>
      </c>
      <c r="J51" s="191"/>
      <c r="K51" s="536" t="s">
        <v>935</v>
      </c>
      <c r="L51" s="378">
        <v>2.2652009500000001</v>
      </c>
      <c r="M51" s="378">
        <v>5.3795221500000006</v>
      </c>
      <c r="N51" s="446">
        <v>3.2845287400000003</v>
      </c>
    </row>
    <row r="52" spans="1:14" ht="14.5" x14ac:dyDescent="0.35">
      <c r="A52" s="536" t="s">
        <v>904</v>
      </c>
      <c r="B52" s="378">
        <v>4.5940720900000001</v>
      </c>
      <c r="C52" s="378">
        <v>33.211222540000001</v>
      </c>
      <c r="D52" s="446">
        <v>1.66873698</v>
      </c>
      <c r="E52" s="192"/>
      <c r="F52" s="536" t="s">
        <v>884</v>
      </c>
      <c r="G52" s="378">
        <v>5.0000000000000002E-5</v>
      </c>
      <c r="H52" s="378">
        <v>1.35E-4</v>
      </c>
      <c r="I52" s="446">
        <v>0.175456</v>
      </c>
      <c r="J52" s="192"/>
      <c r="K52" s="536" t="s">
        <v>941</v>
      </c>
      <c r="L52" s="378">
        <v>96.877114629999994</v>
      </c>
      <c r="M52" s="378">
        <v>77.594006269999994</v>
      </c>
      <c r="N52" s="446">
        <v>3.25665833</v>
      </c>
    </row>
    <row r="53" spans="1:14" ht="14.5" x14ac:dyDescent="0.35">
      <c r="A53" s="536" t="s">
        <v>889</v>
      </c>
      <c r="B53" s="378">
        <v>0.67680072000000002</v>
      </c>
      <c r="C53" s="378">
        <v>1.6361921499999998</v>
      </c>
      <c r="D53" s="446">
        <v>1.42119598</v>
      </c>
      <c r="E53" s="191"/>
      <c r="F53" s="536" t="s">
        <v>916</v>
      </c>
      <c r="G53" s="378">
        <v>1.36655766</v>
      </c>
      <c r="H53" s="378">
        <v>2.4901095899999999</v>
      </c>
      <c r="I53" s="446">
        <v>0.15823006000000001</v>
      </c>
      <c r="J53" s="191"/>
      <c r="K53" s="536" t="s">
        <v>883</v>
      </c>
      <c r="L53" s="378">
        <v>1.46841205</v>
      </c>
      <c r="M53" s="378">
        <v>1.1449729399999999</v>
      </c>
      <c r="N53" s="446">
        <v>3.0065828399999996</v>
      </c>
    </row>
    <row r="54" spans="1:14" ht="14.5" x14ac:dyDescent="0.35">
      <c r="A54" s="536" t="s">
        <v>885</v>
      </c>
      <c r="B54" s="378">
        <v>3.1151505499999996</v>
      </c>
      <c r="C54" s="378">
        <v>0</v>
      </c>
      <c r="D54" s="446">
        <v>1.39711516</v>
      </c>
      <c r="E54" s="192"/>
      <c r="F54" s="536" t="s">
        <v>901</v>
      </c>
      <c r="G54" s="378">
        <v>1.9465299999999998E-2</v>
      </c>
      <c r="H54" s="378">
        <v>8.8482300000000003E-3</v>
      </c>
      <c r="I54" s="446">
        <v>0.14551775</v>
      </c>
      <c r="J54" s="192"/>
      <c r="K54" s="536" t="s">
        <v>904</v>
      </c>
      <c r="L54" s="378">
        <v>1.4564204299999999</v>
      </c>
      <c r="M54" s="378">
        <v>1.1387806699999998</v>
      </c>
      <c r="N54" s="446">
        <v>2.9832655699999999</v>
      </c>
    </row>
    <row r="55" spans="1:14" ht="14.5" x14ac:dyDescent="0.35">
      <c r="A55" s="536" t="s">
        <v>930</v>
      </c>
      <c r="B55" s="378">
        <v>0.45102340000000002</v>
      </c>
      <c r="C55" s="378">
        <v>2.1275158300000001</v>
      </c>
      <c r="D55" s="446">
        <v>1.38051345</v>
      </c>
      <c r="E55" s="191"/>
      <c r="F55" s="536" t="s">
        <v>917</v>
      </c>
      <c r="G55" s="378">
        <v>2.3675459999999999E-2</v>
      </c>
      <c r="H55" s="378">
        <v>0.20535518999999999</v>
      </c>
      <c r="I55" s="446">
        <v>0.1385005</v>
      </c>
      <c r="J55" s="191"/>
      <c r="K55" s="536" t="s">
        <v>828</v>
      </c>
      <c r="L55" s="378">
        <v>0.28626966999999998</v>
      </c>
      <c r="M55" s="378">
        <v>3.3999495</v>
      </c>
      <c r="N55" s="446">
        <v>2.9806409999999999</v>
      </c>
    </row>
    <row r="56" spans="1:14" ht="14.5" x14ac:dyDescent="0.35">
      <c r="A56" s="536" t="s">
        <v>716</v>
      </c>
      <c r="B56" s="378">
        <v>70.147560209999995</v>
      </c>
      <c r="C56" s="378">
        <v>4.0574380000000003</v>
      </c>
      <c r="D56" s="446">
        <v>1.2959981899999999</v>
      </c>
      <c r="E56" s="192"/>
      <c r="F56" s="536" t="s">
        <v>834</v>
      </c>
      <c r="G56" s="378">
        <v>9.2969999999999997E-3</v>
      </c>
      <c r="H56" s="378">
        <v>0.34465128</v>
      </c>
      <c r="I56" s="446">
        <v>0.13565762000000001</v>
      </c>
      <c r="J56" s="192"/>
      <c r="K56" s="536" t="s">
        <v>842</v>
      </c>
      <c r="L56" s="378">
        <v>4.5311060899999998</v>
      </c>
      <c r="M56" s="378">
        <v>2.3864228199999999</v>
      </c>
      <c r="N56" s="446">
        <v>2.9116430099999997</v>
      </c>
    </row>
    <row r="57" spans="1:14" ht="14.5" x14ac:dyDescent="0.35">
      <c r="A57" s="536" t="s">
        <v>859</v>
      </c>
      <c r="B57" s="378">
        <v>0.21030707000000001</v>
      </c>
      <c r="C57" s="378">
        <v>33.171986590000003</v>
      </c>
      <c r="D57" s="446">
        <v>1.2392971000000002</v>
      </c>
      <c r="E57" s="191"/>
      <c r="F57" s="536" t="s">
        <v>817</v>
      </c>
      <c r="G57" s="378">
        <v>2.1913E-4</v>
      </c>
      <c r="H57" s="378">
        <v>0.13163052</v>
      </c>
      <c r="I57" s="446">
        <v>0.13450236999999998</v>
      </c>
      <c r="J57" s="191"/>
      <c r="K57" s="536" t="s">
        <v>714</v>
      </c>
      <c r="L57" s="378">
        <v>1.8212106000000001</v>
      </c>
      <c r="M57" s="378">
        <v>2.0487090000000001</v>
      </c>
      <c r="N57" s="446">
        <v>2.4527169999999998</v>
      </c>
    </row>
    <row r="58" spans="1:14" ht="14.5" x14ac:dyDescent="0.35">
      <c r="A58" s="536" t="s">
        <v>838</v>
      </c>
      <c r="B58" s="378">
        <v>1.3024815700000001</v>
      </c>
      <c r="C58" s="378">
        <v>1.9382678799999999</v>
      </c>
      <c r="D58" s="446">
        <v>1.11845273</v>
      </c>
      <c r="E58" s="192"/>
      <c r="F58" s="536" t="s">
        <v>891</v>
      </c>
      <c r="G58" s="378">
        <v>4.5857000000000002E-2</v>
      </c>
      <c r="H58" s="378">
        <v>0.48091914000000002</v>
      </c>
      <c r="I58" s="446">
        <v>0.13124176999999998</v>
      </c>
      <c r="J58" s="192"/>
      <c r="K58" s="536" t="s">
        <v>919</v>
      </c>
      <c r="L58" s="378">
        <v>2.4754779099999999</v>
      </c>
      <c r="M58" s="378">
        <v>1.37533288</v>
      </c>
      <c r="N58" s="446">
        <v>2.4383013399999998</v>
      </c>
    </row>
    <row r="59" spans="1:14" ht="14.5" x14ac:dyDescent="0.35">
      <c r="A59" s="536" t="s">
        <v>921</v>
      </c>
      <c r="B59" s="378">
        <v>3.9619179999999997E-2</v>
      </c>
      <c r="C59" s="378">
        <v>0</v>
      </c>
      <c r="D59" s="446">
        <v>1.09298915</v>
      </c>
      <c r="E59" s="191"/>
      <c r="F59" s="536" t="s">
        <v>925</v>
      </c>
      <c r="G59" s="378">
        <v>0.24574066</v>
      </c>
      <c r="H59" s="378">
        <v>3.0040049999999999E-2</v>
      </c>
      <c r="I59" s="446">
        <v>0.12300129</v>
      </c>
      <c r="J59" s="191"/>
      <c r="K59" s="536" t="s">
        <v>926</v>
      </c>
      <c r="L59" s="378">
        <v>1.4717288100000001</v>
      </c>
      <c r="M59" s="378">
        <v>2.9737231099999999</v>
      </c>
      <c r="N59" s="446">
        <v>2.4170638799999997</v>
      </c>
    </row>
    <row r="60" spans="1:14" ht="14.5" x14ac:dyDescent="0.35">
      <c r="A60" s="536" t="s">
        <v>936</v>
      </c>
      <c r="B60" s="378">
        <v>0.45832114000000002</v>
      </c>
      <c r="C60" s="378">
        <v>3.5824269999999998E-2</v>
      </c>
      <c r="D60" s="446">
        <v>0.78351221999999998</v>
      </c>
      <c r="E60" s="192"/>
      <c r="F60" s="536" t="s">
        <v>831</v>
      </c>
      <c r="G60" s="378">
        <v>5.9299999999999999E-4</v>
      </c>
      <c r="H60" s="378">
        <v>3.0578790000000002E-2</v>
      </c>
      <c r="I60" s="446">
        <v>0.11808444</v>
      </c>
      <c r="J60" s="192"/>
      <c r="K60" s="536" t="s">
        <v>712</v>
      </c>
      <c r="L60" s="378">
        <v>3.1431342200000003</v>
      </c>
      <c r="M60" s="378">
        <v>6.4228399700000001</v>
      </c>
      <c r="N60" s="446">
        <v>2.3638816600000001</v>
      </c>
    </row>
    <row r="61" spans="1:14" ht="14.5" x14ac:dyDescent="0.35">
      <c r="A61" s="536" t="s">
        <v>831</v>
      </c>
      <c r="B61" s="378">
        <v>0.39799764000000004</v>
      </c>
      <c r="C61" s="378">
        <v>0.76191044999999991</v>
      </c>
      <c r="D61" s="446">
        <v>0.71838078000000005</v>
      </c>
      <c r="E61" s="191"/>
      <c r="F61" s="536" t="s">
        <v>838</v>
      </c>
      <c r="G61" s="378">
        <v>4.3452999999999999E-2</v>
      </c>
      <c r="H61" s="378">
        <v>2.7249080000000002E-2</v>
      </c>
      <c r="I61" s="446">
        <v>0.10983728</v>
      </c>
      <c r="J61" s="191"/>
      <c r="K61" s="536" t="s">
        <v>791</v>
      </c>
      <c r="L61" s="378">
        <v>0.11195044999999999</v>
      </c>
      <c r="M61" s="378">
        <v>1.3648210000000001</v>
      </c>
      <c r="N61" s="446">
        <v>2.34378916</v>
      </c>
    </row>
    <row r="62" spans="1:14" ht="14.5" x14ac:dyDescent="0.35">
      <c r="A62" s="536" t="s">
        <v>802</v>
      </c>
      <c r="B62" s="378">
        <v>2.5000640000000001E-2</v>
      </c>
      <c r="C62" s="378">
        <v>0.18107355</v>
      </c>
      <c r="D62" s="446">
        <v>0.70569815000000002</v>
      </c>
      <c r="E62" s="192"/>
      <c r="F62" s="536" t="s">
        <v>919</v>
      </c>
      <c r="G62" s="378">
        <v>3.4900300000000003E-3</v>
      </c>
      <c r="H62" s="378">
        <v>2.9574830000000003E-2</v>
      </c>
      <c r="I62" s="446">
        <v>9.8136000000000001E-2</v>
      </c>
      <c r="J62" s="192"/>
      <c r="K62" s="536" t="s">
        <v>861</v>
      </c>
      <c r="L62" s="378">
        <v>0.35446759</v>
      </c>
      <c r="M62" s="378">
        <v>0.38846118000000002</v>
      </c>
      <c r="N62" s="446">
        <v>2.2687089399999998</v>
      </c>
    </row>
    <row r="63" spans="1:14" ht="14.5" x14ac:dyDescent="0.35">
      <c r="A63" s="536" t="s">
        <v>721</v>
      </c>
      <c r="B63" s="378">
        <v>2.9138000000000002E-3</v>
      </c>
      <c r="C63" s="378">
        <v>0</v>
      </c>
      <c r="D63" s="446">
        <v>0.68207399999999996</v>
      </c>
      <c r="E63" s="191"/>
      <c r="F63" s="536" t="s">
        <v>828</v>
      </c>
      <c r="G63" s="378">
        <v>0</v>
      </c>
      <c r="H63" s="378">
        <v>0</v>
      </c>
      <c r="I63" s="446">
        <v>9.4802999999999998E-2</v>
      </c>
      <c r="J63" s="191"/>
      <c r="K63" s="536" t="s">
        <v>936</v>
      </c>
      <c r="L63" s="378">
        <v>4.9180387999999997</v>
      </c>
      <c r="M63" s="378">
        <v>3.7704843800000001</v>
      </c>
      <c r="N63" s="446">
        <v>2.16858548</v>
      </c>
    </row>
    <row r="64" spans="1:14" ht="14.5" x14ac:dyDescent="0.35">
      <c r="A64" s="536" t="s">
        <v>879</v>
      </c>
      <c r="B64" s="378">
        <v>0.7325813000000001</v>
      </c>
      <c r="C64" s="378">
        <v>1.95758455</v>
      </c>
      <c r="D64" s="446">
        <v>0.66927581000000003</v>
      </c>
      <c r="E64" s="192"/>
      <c r="F64" s="536" t="s">
        <v>837</v>
      </c>
      <c r="G64" s="378">
        <v>5.0165600000000006E-3</v>
      </c>
      <c r="H64" s="378">
        <v>4.3920290000000001E-2</v>
      </c>
      <c r="I64" s="446">
        <v>9.291961E-2</v>
      </c>
      <c r="J64" s="192"/>
      <c r="K64" s="536" t="s">
        <v>891</v>
      </c>
      <c r="L64" s="378">
        <v>0.95073834000000002</v>
      </c>
      <c r="M64" s="378">
        <v>1.2631390600000001</v>
      </c>
      <c r="N64" s="446">
        <v>2.1464764399999998</v>
      </c>
    </row>
    <row r="65" spans="1:14" ht="14.5" x14ac:dyDescent="0.35">
      <c r="A65" s="536" t="s">
        <v>817</v>
      </c>
      <c r="B65" s="378">
        <v>0.37017313000000002</v>
      </c>
      <c r="C65" s="378">
        <v>2.06108438</v>
      </c>
      <c r="D65" s="446">
        <v>0.64926010999999995</v>
      </c>
      <c r="E65" s="191"/>
      <c r="F65" s="536" t="s">
        <v>930</v>
      </c>
      <c r="G65" s="378">
        <v>0.13048001000000001</v>
      </c>
      <c r="H65" s="378">
        <v>0.20076413000000001</v>
      </c>
      <c r="I65" s="446">
        <v>8.1663739999999999E-2</v>
      </c>
      <c r="J65" s="191"/>
      <c r="K65" s="536" t="s">
        <v>881</v>
      </c>
      <c r="L65" s="378">
        <v>2.2056325299999999</v>
      </c>
      <c r="M65" s="378">
        <v>0.51354964000000003</v>
      </c>
      <c r="N65" s="446">
        <v>2.0442631599999999</v>
      </c>
    </row>
    <row r="66" spans="1:14" ht="14.5" x14ac:dyDescent="0.35">
      <c r="A66" s="536" t="s">
        <v>890</v>
      </c>
      <c r="B66" s="378">
        <v>0.12481202000000001</v>
      </c>
      <c r="C66" s="378">
        <v>3.6837899199999997</v>
      </c>
      <c r="D66" s="446">
        <v>0.61814625000000001</v>
      </c>
      <c r="E66" s="192"/>
      <c r="F66" s="536" t="s">
        <v>941</v>
      </c>
      <c r="G66" s="378">
        <v>0.40897530999999998</v>
      </c>
      <c r="H66" s="378">
        <v>0.50236804999999995</v>
      </c>
      <c r="I66" s="446">
        <v>6.9247119999999995E-2</v>
      </c>
      <c r="J66" s="192"/>
      <c r="K66" s="536" t="s">
        <v>707</v>
      </c>
      <c r="L66" s="378">
        <v>2.0516076499999998</v>
      </c>
      <c r="M66" s="378">
        <v>1.5871460100000001</v>
      </c>
      <c r="N66" s="446">
        <v>1.9170590600000001</v>
      </c>
    </row>
    <row r="67" spans="1:14" ht="14.5" x14ac:dyDescent="0.35">
      <c r="A67" s="536" t="s">
        <v>855</v>
      </c>
      <c r="B67" s="378">
        <v>0.14534021999999999</v>
      </c>
      <c r="C67" s="378">
        <v>0.57843093999999995</v>
      </c>
      <c r="D67" s="446">
        <v>0.59533203000000001</v>
      </c>
      <c r="E67" s="191"/>
      <c r="F67" s="536" t="s">
        <v>936</v>
      </c>
      <c r="G67" s="378">
        <v>0.46316951000000001</v>
      </c>
      <c r="H67" s="378">
        <v>3.0990000000000002E-3</v>
      </c>
      <c r="I67" s="446">
        <v>6.0999999999999999E-2</v>
      </c>
      <c r="J67" s="191"/>
      <c r="K67" s="536" t="s">
        <v>831</v>
      </c>
      <c r="L67" s="378">
        <v>0.25437594000000002</v>
      </c>
      <c r="M67" s="378">
        <v>0.69147060999999999</v>
      </c>
      <c r="N67" s="446">
        <v>1.8606615099999999</v>
      </c>
    </row>
    <row r="68" spans="1:14" ht="14.5" x14ac:dyDescent="0.35">
      <c r="A68" s="536" t="s">
        <v>798</v>
      </c>
      <c r="B68" s="378">
        <v>0.17655185000000001</v>
      </c>
      <c r="C68" s="378">
        <v>0</v>
      </c>
      <c r="D68" s="446">
        <v>0.51686093</v>
      </c>
      <c r="E68" s="192"/>
      <c r="F68" s="536" t="s">
        <v>945</v>
      </c>
      <c r="G68" s="378">
        <v>1.008541E-2</v>
      </c>
      <c r="H68" s="378">
        <v>8.6619100000000001E-3</v>
      </c>
      <c r="I68" s="446">
        <v>6.0821089999999994E-2</v>
      </c>
      <c r="J68" s="192"/>
      <c r="K68" s="536" t="s">
        <v>718</v>
      </c>
      <c r="L68" s="378">
        <v>0.80353600999999997</v>
      </c>
      <c r="M68" s="378">
        <v>0.4661555</v>
      </c>
      <c r="N68" s="446">
        <v>1.6830442700000001</v>
      </c>
    </row>
    <row r="69" spans="1:14" ht="14.5" x14ac:dyDescent="0.35">
      <c r="A69" s="536" t="s">
        <v>912</v>
      </c>
      <c r="B69" s="378">
        <v>0.15098117000000003</v>
      </c>
      <c r="C69" s="378">
        <v>4.8721800000000003E-2</v>
      </c>
      <c r="D69" s="446">
        <v>0.48137432000000002</v>
      </c>
      <c r="E69" s="191"/>
      <c r="F69" s="536" t="s">
        <v>863</v>
      </c>
      <c r="G69" s="378">
        <v>3.2000000000000003E-4</v>
      </c>
      <c r="H69" s="378">
        <v>4.8878300000000001E-3</v>
      </c>
      <c r="I69" s="446">
        <v>5.9304339999999997E-2</v>
      </c>
      <c r="J69" s="191"/>
      <c r="K69" s="536" t="s">
        <v>914</v>
      </c>
      <c r="L69" s="378">
        <v>0.5403778199999999</v>
      </c>
      <c r="M69" s="378">
        <v>0.14071047</v>
      </c>
      <c r="N69" s="446">
        <v>1.4984832299999999</v>
      </c>
    </row>
    <row r="70" spans="1:14" ht="14.5" x14ac:dyDescent="0.35">
      <c r="A70" s="536" t="s">
        <v>935</v>
      </c>
      <c r="B70" s="378">
        <v>3.6736739999999997E-2</v>
      </c>
      <c r="C70" s="378">
        <v>1.17184088</v>
      </c>
      <c r="D70" s="446">
        <v>0.41664003000000005</v>
      </c>
      <c r="E70" s="192"/>
      <c r="F70" s="536" t="s">
        <v>894</v>
      </c>
      <c r="G70" s="378">
        <v>6.0700850000000001E-2</v>
      </c>
      <c r="H70" s="378">
        <v>0.14687890000000001</v>
      </c>
      <c r="I70" s="446">
        <v>5.7426680000000001E-2</v>
      </c>
      <c r="J70" s="192"/>
      <c r="K70" s="536" t="s">
        <v>940</v>
      </c>
      <c r="L70" s="378">
        <v>0.28283206</v>
      </c>
      <c r="M70" s="378">
        <v>0.32448152000000002</v>
      </c>
      <c r="N70" s="446">
        <v>1.48183273</v>
      </c>
    </row>
    <row r="71" spans="1:14" ht="14.5" x14ac:dyDescent="0.35">
      <c r="A71" s="536" t="s">
        <v>857</v>
      </c>
      <c r="B71" s="378">
        <v>1.44535E-3</v>
      </c>
      <c r="C71" s="378">
        <v>0.40175211</v>
      </c>
      <c r="D71" s="446">
        <v>0.40411986</v>
      </c>
      <c r="E71" s="191"/>
      <c r="F71" s="536" t="s">
        <v>840</v>
      </c>
      <c r="G71" s="378">
        <v>0</v>
      </c>
      <c r="H71" s="378">
        <v>0</v>
      </c>
      <c r="I71" s="446">
        <v>4.8655860000000002E-2</v>
      </c>
      <c r="J71" s="191"/>
      <c r="K71" s="536" t="s">
        <v>814</v>
      </c>
      <c r="L71" s="378">
        <v>3.5153184400000002</v>
      </c>
      <c r="M71" s="378">
        <v>1.2547671499999999</v>
      </c>
      <c r="N71" s="446">
        <v>1.47441742</v>
      </c>
    </row>
    <row r="72" spans="1:14" ht="14.5" x14ac:dyDescent="0.35">
      <c r="A72" s="536" t="s">
        <v>878</v>
      </c>
      <c r="B72" s="378">
        <v>4.6520058499999992</v>
      </c>
      <c r="C72" s="378">
        <v>6.4710346900000006</v>
      </c>
      <c r="D72" s="446">
        <v>0.38522212</v>
      </c>
      <c r="E72" s="192"/>
      <c r="F72" s="536" t="s">
        <v>864</v>
      </c>
      <c r="G72" s="378">
        <v>5.215E-3</v>
      </c>
      <c r="H72" s="378">
        <v>1.2097620000000002E-2</v>
      </c>
      <c r="I72" s="446">
        <v>4.5433629999999996E-2</v>
      </c>
      <c r="J72" s="192"/>
      <c r="K72" s="536" t="s">
        <v>916</v>
      </c>
      <c r="L72" s="378">
        <v>31.381331070000002</v>
      </c>
      <c r="M72" s="378">
        <v>0.42445771999999998</v>
      </c>
      <c r="N72" s="446">
        <v>1.38826004</v>
      </c>
    </row>
    <row r="73" spans="1:14" ht="14.5" x14ac:dyDescent="0.35">
      <c r="A73" s="536" t="s">
        <v>906</v>
      </c>
      <c r="B73" s="378">
        <v>8.3829999999999998E-3</v>
      </c>
      <c r="C73" s="378">
        <v>0.34270142999999997</v>
      </c>
      <c r="D73" s="446">
        <v>0.30190273000000001</v>
      </c>
      <c r="E73" s="191"/>
      <c r="F73" s="536" t="s">
        <v>881</v>
      </c>
      <c r="G73" s="378">
        <v>9.2654970000000003E-2</v>
      </c>
      <c r="H73" s="378">
        <v>0.31208008000000004</v>
      </c>
      <c r="I73" s="446">
        <v>4.3271480000000001E-2</v>
      </c>
      <c r="J73" s="191"/>
      <c r="K73" s="536" t="s">
        <v>717</v>
      </c>
      <c r="L73" s="378">
        <v>0</v>
      </c>
      <c r="M73" s="378">
        <v>0.98317788000000006</v>
      </c>
      <c r="N73" s="446">
        <v>1.3630943500000001</v>
      </c>
    </row>
    <row r="74" spans="1:14" ht="14.5" x14ac:dyDescent="0.35">
      <c r="A74" s="536" t="s">
        <v>898</v>
      </c>
      <c r="B74" s="378">
        <v>1.1370831000000001</v>
      </c>
      <c r="C74" s="378">
        <v>0.60461204000000002</v>
      </c>
      <c r="D74" s="446">
        <v>0.30148685999999997</v>
      </c>
      <c r="E74" s="192"/>
      <c r="F74" s="536" t="s">
        <v>814</v>
      </c>
      <c r="G74" s="378">
        <v>0.10740964</v>
      </c>
      <c r="H74" s="378">
        <v>6.0010000000000003E-3</v>
      </c>
      <c r="I74" s="446">
        <v>4.3059199999999999E-2</v>
      </c>
      <c r="J74" s="192"/>
      <c r="K74" s="536" t="s">
        <v>816</v>
      </c>
      <c r="L74" s="378">
        <v>0.93249039</v>
      </c>
      <c r="M74" s="378">
        <v>2.6029004500000004</v>
      </c>
      <c r="N74" s="446">
        <v>1.2641969499999999</v>
      </c>
    </row>
    <row r="75" spans="1:14" ht="14.5" x14ac:dyDescent="0.35">
      <c r="A75" s="536" t="s">
        <v>863</v>
      </c>
      <c r="B75" s="378">
        <v>0.75930626000000001</v>
      </c>
      <c r="C75" s="378">
        <v>1.45851267</v>
      </c>
      <c r="D75" s="446">
        <v>0.28867685999999998</v>
      </c>
      <c r="E75" s="191"/>
      <c r="F75" s="536" t="s">
        <v>846</v>
      </c>
      <c r="G75" s="378">
        <v>6.0537859999999999E-2</v>
      </c>
      <c r="H75" s="378">
        <v>2.372196E-2</v>
      </c>
      <c r="I75" s="446">
        <v>3.9793919999999997E-2</v>
      </c>
      <c r="J75" s="191"/>
      <c r="K75" s="536" t="s">
        <v>932</v>
      </c>
      <c r="L75" s="378">
        <v>0.49076925999999998</v>
      </c>
      <c r="M75" s="378">
        <v>0.59763688000000004</v>
      </c>
      <c r="N75" s="446">
        <v>1.2291108700000002</v>
      </c>
    </row>
    <row r="76" spans="1:14" ht="14.5" x14ac:dyDescent="0.35">
      <c r="A76" s="536" t="s">
        <v>715</v>
      </c>
      <c r="B76" s="378">
        <v>0</v>
      </c>
      <c r="C76" s="378">
        <v>0.15262457999999998</v>
      </c>
      <c r="D76" s="446">
        <v>0.25656623000000001</v>
      </c>
      <c r="E76" s="192"/>
      <c r="F76" s="536" t="s">
        <v>900</v>
      </c>
      <c r="G76" s="378">
        <v>4.267133E-2</v>
      </c>
      <c r="H76" s="378">
        <v>2.0633009999999997E-2</v>
      </c>
      <c r="I76" s="446">
        <v>3.6768000000000002E-2</v>
      </c>
      <c r="J76" s="192"/>
      <c r="K76" s="536" t="s">
        <v>695</v>
      </c>
      <c r="L76" s="378">
        <v>1.7356499999999999</v>
      </c>
      <c r="M76" s="378">
        <v>1.16845</v>
      </c>
      <c r="N76" s="446">
        <v>1.22851</v>
      </c>
    </row>
    <row r="77" spans="1:14" ht="14.5" x14ac:dyDescent="0.35">
      <c r="A77" s="536" t="s">
        <v>880</v>
      </c>
      <c r="B77" s="378">
        <v>0</v>
      </c>
      <c r="C77" s="378">
        <v>6.1830879999999998E-2</v>
      </c>
      <c r="D77" s="446">
        <v>0.24793799</v>
      </c>
      <c r="E77" s="191"/>
      <c r="F77" s="536" t="s">
        <v>825</v>
      </c>
      <c r="G77" s="378">
        <v>0</v>
      </c>
      <c r="H77" s="378">
        <v>0</v>
      </c>
      <c r="I77" s="446">
        <v>3.6073819999999999E-2</v>
      </c>
      <c r="J77" s="191"/>
      <c r="K77" s="536" t="s">
        <v>879</v>
      </c>
      <c r="L77" s="378">
        <v>0.31871746999999995</v>
      </c>
      <c r="M77" s="378">
        <v>3.0444930000000002E-2</v>
      </c>
      <c r="N77" s="446">
        <v>1.1881850300000001</v>
      </c>
    </row>
    <row r="78" spans="1:14" ht="14.5" x14ac:dyDescent="0.35">
      <c r="A78" s="536" t="s">
        <v>908</v>
      </c>
      <c r="B78" s="378">
        <v>2.9760460000000002</v>
      </c>
      <c r="C78" s="378">
        <v>7.8431348200000004</v>
      </c>
      <c r="D78" s="446">
        <v>0.22775455</v>
      </c>
      <c r="E78" s="192"/>
      <c r="F78" s="536" t="s">
        <v>927</v>
      </c>
      <c r="G78" s="378">
        <v>8.5000000000000006E-5</v>
      </c>
      <c r="H78" s="378">
        <v>6.9999999999999994E-5</v>
      </c>
      <c r="I78" s="446">
        <v>3.4527000000000002E-2</v>
      </c>
      <c r="J78" s="192"/>
      <c r="K78" s="536" t="s">
        <v>893</v>
      </c>
      <c r="L78" s="378">
        <v>8.6397429999999997E-2</v>
      </c>
      <c r="M78" s="378">
        <v>0.45196065000000002</v>
      </c>
      <c r="N78" s="446">
        <v>1.1724063899999999</v>
      </c>
    </row>
    <row r="79" spans="1:14" ht="14.5" x14ac:dyDescent="0.35">
      <c r="A79" s="536" t="s">
        <v>864</v>
      </c>
      <c r="B79" s="378">
        <v>2.8052901499999998</v>
      </c>
      <c r="C79" s="378">
        <v>0.19242167000000002</v>
      </c>
      <c r="D79" s="446">
        <v>0.20937660999999999</v>
      </c>
      <c r="E79" s="191"/>
      <c r="F79" s="536" t="s">
        <v>865</v>
      </c>
      <c r="G79" s="378">
        <v>1.5918999999999999E-2</v>
      </c>
      <c r="H79" s="378">
        <v>2.0173730000000001E-2</v>
      </c>
      <c r="I79" s="446">
        <v>3.3468570000000003E-2</v>
      </c>
      <c r="J79" s="191"/>
      <c r="K79" s="536" t="s">
        <v>937</v>
      </c>
      <c r="L79" s="378">
        <v>2.03108201</v>
      </c>
      <c r="M79" s="378">
        <v>1.7865145600000001</v>
      </c>
      <c r="N79" s="446">
        <v>1.1105528</v>
      </c>
    </row>
    <row r="80" spans="1:14" ht="14.5" x14ac:dyDescent="0.35">
      <c r="A80" s="536" t="s">
        <v>901</v>
      </c>
      <c r="B80" s="378">
        <v>3.1039240000000003E-2</v>
      </c>
      <c r="C80" s="378">
        <v>0.33426293000000001</v>
      </c>
      <c r="D80" s="446">
        <v>0.18596823999999998</v>
      </c>
      <c r="E80" s="192"/>
      <c r="F80" s="536" t="s">
        <v>928</v>
      </c>
      <c r="G80" s="378">
        <v>5.0000000000000002E-5</v>
      </c>
      <c r="H80" s="378">
        <v>4.7524200000000003E-3</v>
      </c>
      <c r="I80" s="446">
        <v>3.0539E-2</v>
      </c>
      <c r="J80" s="192"/>
      <c r="K80" s="536" t="s">
        <v>792</v>
      </c>
      <c r="L80" s="378">
        <v>5.3150799999999998E-3</v>
      </c>
      <c r="M80" s="378">
        <v>1.671827E-2</v>
      </c>
      <c r="N80" s="446">
        <v>1.0765555</v>
      </c>
    </row>
    <row r="81" spans="1:14" ht="14.5" x14ac:dyDescent="0.35">
      <c r="A81" s="536" t="s">
        <v>839</v>
      </c>
      <c r="B81" s="378">
        <v>0.20012470999999998</v>
      </c>
      <c r="C81" s="378">
        <v>0.22426225</v>
      </c>
      <c r="D81" s="446">
        <v>0.17878798000000001</v>
      </c>
      <c r="E81" s="191"/>
      <c r="F81" s="536" t="s">
        <v>898</v>
      </c>
      <c r="G81" s="378">
        <v>8.0776000000000008E-3</v>
      </c>
      <c r="H81" s="378">
        <v>1.733382E-2</v>
      </c>
      <c r="I81" s="446">
        <v>3.0257560000000003E-2</v>
      </c>
      <c r="J81" s="191"/>
      <c r="K81" s="536" t="s">
        <v>837</v>
      </c>
      <c r="L81" s="378">
        <v>0.41778988</v>
      </c>
      <c r="M81" s="378">
        <v>3.0750619999999999E-2</v>
      </c>
      <c r="N81" s="446">
        <v>1.0264185799999999</v>
      </c>
    </row>
    <row r="82" spans="1:14" ht="14.5" x14ac:dyDescent="0.35">
      <c r="A82" s="536" t="s">
        <v>832</v>
      </c>
      <c r="B82" s="378">
        <v>4.8929239999999999E-2</v>
      </c>
      <c r="C82" s="378">
        <v>0.11543858999999999</v>
      </c>
      <c r="D82" s="446">
        <v>0.15492973000000002</v>
      </c>
      <c r="E82" s="192"/>
      <c r="F82" s="536" t="s">
        <v>915</v>
      </c>
      <c r="G82" s="378">
        <v>0.17555934000000001</v>
      </c>
      <c r="H82" s="378">
        <v>1.4293082500000001</v>
      </c>
      <c r="I82" s="446">
        <v>2.9467110000000001E-2</v>
      </c>
      <c r="J82" s="192"/>
      <c r="K82" s="536" t="s">
        <v>840</v>
      </c>
      <c r="L82" s="378">
        <v>0.11749428999999999</v>
      </c>
      <c r="M82" s="378">
        <v>5.7098999999999997E-2</v>
      </c>
      <c r="N82" s="446">
        <v>0.95060532999999992</v>
      </c>
    </row>
    <row r="83" spans="1:14" ht="14.5" x14ac:dyDescent="0.35">
      <c r="A83" s="536" t="s">
        <v>929</v>
      </c>
      <c r="B83" s="378">
        <v>0.10130533</v>
      </c>
      <c r="C83" s="378">
        <v>2.8171310000000001E-2</v>
      </c>
      <c r="D83" s="446">
        <v>0.14919304</v>
      </c>
      <c r="E83" s="191"/>
      <c r="F83" s="536" t="s">
        <v>929</v>
      </c>
      <c r="G83" s="378">
        <v>3.4844710000000001E-2</v>
      </c>
      <c r="H83" s="378">
        <v>0.48194936999999999</v>
      </c>
      <c r="I83" s="446">
        <v>2.5847209999999999E-2</v>
      </c>
      <c r="J83" s="191"/>
      <c r="K83" s="536" t="s">
        <v>898</v>
      </c>
      <c r="L83" s="378">
        <v>0.84032278000000005</v>
      </c>
      <c r="M83" s="378">
        <v>1.4010199699999999</v>
      </c>
      <c r="N83" s="446">
        <v>0.8964955</v>
      </c>
    </row>
    <row r="84" spans="1:14" ht="14.5" x14ac:dyDescent="0.35">
      <c r="A84" s="536" t="s">
        <v>826</v>
      </c>
      <c r="B84" s="378">
        <v>4.9070209999999996E-2</v>
      </c>
      <c r="C84" s="378">
        <v>0.11951708999999999</v>
      </c>
      <c r="D84" s="446">
        <v>0.14456626</v>
      </c>
      <c r="E84" s="192"/>
      <c r="F84" s="536" t="s">
        <v>832</v>
      </c>
      <c r="G84" s="378">
        <v>0</v>
      </c>
      <c r="H84" s="378">
        <v>6.8428999999999994E-4</v>
      </c>
      <c r="I84" s="446">
        <v>2.4241249999999999E-2</v>
      </c>
      <c r="J84" s="192"/>
      <c r="K84" s="536" t="s">
        <v>859</v>
      </c>
      <c r="L84" s="378">
        <v>1.2711544299999999</v>
      </c>
      <c r="M84" s="378">
        <v>0.36142109</v>
      </c>
      <c r="N84" s="446">
        <v>0.89267041000000003</v>
      </c>
    </row>
    <row r="85" spans="1:14" ht="14.5" x14ac:dyDescent="0.35">
      <c r="A85" s="536" t="s">
        <v>937</v>
      </c>
      <c r="B85" s="378">
        <v>0.34489207</v>
      </c>
      <c r="C85" s="378">
        <v>1.19064283</v>
      </c>
      <c r="D85" s="446">
        <v>0.1417524</v>
      </c>
      <c r="E85" s="191"/>
      <c r="F85" s="536" t="s">
        <v>694</v>
      </c>
      <c r="G85" s="378">
        <v>8.7119699999999994E-3</v>
      </c>
      <c r="H85" s="378">
        <v>0</v>
      </c>
      <c r="I85" s="446">
        <v>2.3296999999999998E-2</v>
      </c>
      <c r="J85" s="191"/>
      <c r="K85" s="536" t="s">
        <v>942</v>
      </c>
      <c r="L85" s="378">
        <v>2.7976631800000002</v>
      </c>
      <c r="M85" s="378">
        <v>0.73314484000000002</v>
      </c>
      <c r="N85" s="446">
        <v>0.82957433999999997</v>
      </c>
    </row>
    <row r="86" spans="1:14" ht="14.5" x14ac:dyDescent="0.35">
      <c r="A86" s="536" t="s">
        <v>836</v>
      </c>
      <c r="B86" s="378">
        <v>0</v>
      </c>
      <c r="C86" s="378">
        <v>3.7118193500000003</v>
      </c>
      <c r="D86" s="446">
        <v>0.14130585000000001</v>
      </c>
      <c r="E86" s="192"/>
      <c r="F86" s="536" t="s">
        <v>895</v>
      </c>
      <c r="G86" s="378">
        <v>7.1682740000000009E-2</v>
      </c>
      <c r="H86" s="378">
        <v>1.4077639999999999E-2</v>
      </c>
      <c r="I86" s="446">
        <v>2.1604209999999999E-2</v>
      </c>
      <c r="J86" s="192"/>
      <c r="K86" s="536" t="s">
        <v>850</v>
      </c>
      <c r="L86" s="378">
        <v>0.56852212000000002</v>
      </c>
      <c r="M86" s="378">
        <v>0.41089383000000002</v>
      </c>
      <c r="N86" s="446">
        <v>0.81622048000000003</v>
      </c>
    </row>
    <row r="87" spans="1:14" ht="14.5" x14ac:dyDescent="0.35">
      <c r="A87" s="536" t="s">
        <v>824</v>
      </c>
      <c r="B87" s="378">
        <v>0.15416823000000002</v>
      </c>
      <c r="C87" s="378">
        <v>3.3448390000000001E-2</v>
      </c>
      <c r="D87" s="446">
        <v>0.13230829999999999</v>
      </c>
      <c r="E87" s="191"/>
      <c r="F87" s="536" t="s">
        <v>841</v>
      </c>
      <c r="G87" s="378">
        <v>5.7991149999999998E-2</v>
      </c>
      <c r="H87" s="378">
        <v>2.5048479999999998E-2</v>
      </c>
      <c r="I87" s="446">
        <v>2.0092950000000002E-2</v>
      </c>
      <c r="J87" s="191"/>
      <c r="K87" s="536" t="s">
        <v>864</v>
      </c>
      <c r="L87" s="378">
        <v>0.37464185999999999</v>
      </c>
      <c r="M87" s="378">
        <v>0.38249274999999999</v>
      </c>
      <c r="N87" s="446">
        <v>0.80751835999999999</v>
      </c>
    </row>
    <row r="88" spans="1:14" ht="14.5" x14ac:dyDescent="0.35">
      <c r="A88" s="536" t="s">
        <v>820</v>
      </c>
      <c r="B88" s="378">
        <v>1.8324130000000001E-2</v>
      </c>
      <c r="C88" s="378">
        <v>8.1669829999999999E-2</v>
      </c>
      <c r="D88" s="446">
        <v>0.1277094</v>
      </c>
      <c r="E88" s="192"/>
      <c r="F88" s="536" t="s">
        <v>777</v>
      </c>
      <c r="G88" s="378">
        <v>1.4121969999999999E-2</v>
      </c>
      <c r="H88" s="378">
        <v>2.25705227</v>
      </c>
      <c r="I88" s="446">
        <v>1.9676160000000002E-2</v>
      </c>
      <c r="J88" s="192"/>
      <c r="K88" s="536" t="s">
        <v>820</v>
      </c>
      <c r="L88" s="378">
        <v>0.47483897999999997</v>
      </c>
      <c r="M88" s="378">
        <v>0.71317565999999999</v>
      </c>
      <c r="N88" s="446">
        <v>0.80131706999999996</v>
      </c>
    </row>
    <row r="89" spans="1:14" ht="14.5" x14ac:dyDescent="0.35">
      <c r="A89" s="536" t="s">
        <v>903</v>
      </c>
      <c r="B89" s="378">
        <v>3.219172E-2</v>
      </c>
      <c r="C89" s="378">
        <v>2.8033000000000003E-3</v>
      </c>
      <c r="D89" s="446">
        <v>0.127002</v>
      </c>
      <c r="E89" s="191"/>
      <c r="F89" s="536" t="s">
        <v>839</v>
      </c>
      <c r="G89" s="378">
        <v>4.6681300000000002E-2</v>
      </c>
      <c r="H89" s="378">
        <v>8.3255300000000011E-3</v>
      </c>
      <c r="I89" s="446">
        <v>1.747576E-2</v>
      </c>
      <c r="J89" s="191"/>
      <c r="K89" s="536" t="s">
        <v>766</v>
      </c>
      <c r="L89" s="378">
        <v>0</v>
      </c>
      <c r="M89" s="378">
        <v>0</v>
      </c>
      <c r="N89" s="446">
        <v>0.77066579000000002</v>
      </c>
    </row>
    <row r="90" spans="1:14" ht="14.5" x14ac:dyDescent="0.35">
      <c r="A90" s="536" t="s">
        <v>919</v>
      </c>
      <c r="B90" s="378">
        <v>0.25668668</v>
      </c>
      <c r="C90" s="378">
        <v>1.7138061499999999</v>
      </c>
      <c r="D90" s="446">
        <v>0.12558950999999999</v>
      </c>
      <c r="E90" s="192"/>
      <c r="F90" s="536" t="s">
        <v>822</v>
      </c>
      <c r="G90" s="378">
        <v>0</v>
      </c>
      <c r="H90" s="378">
        <v>5.9723999999999992E-3</v>
      </c>
      <c r="I90" s="446">
        <v>1.4892780000000001E-2</v>
      </c>
      <c r="J90" s="192"/>
      <c r="K90" s="536" t="s">
        <v>923</v>
      </c>
      <c r="L90" s="378">
        <v>5.8891011600000001</v>
      </c>
      <c r="M90" s="378">
        <v>1.3258751000000002</v>
      </c>
      <c r="N90" s="446">
        <v>0.76899566000000008</v>
      </c>
    </row>
    <row r="91" spans="1:14" ht="14.5" x14ac:dyDescent="0.35">
      <c r="A91" s="536" t="s">
        <v>926</v>
      </c>
      <c r="B91" s="378">
        <v>7.7204869999999995E-2</v>
      </c>
      <c r="C91" s="378">
        <v>7.1017220000000006E-2</v>
      </c>
      <c r="D91" s="446">
        <v>0.11614249</v>
      </c>
      <c r="E91" s="191"/>
      <c r="F91" s="536" t="s">
        <v>912</v>
      </c>
      <c r="G91" s="378">
        <v>4.28E-4</v>
      </c>
      <c r="H91" s="378">
        <v>1.9118E-3</v>
      </c>
      <c r="I91" s="446">
        <v>1.369535E-2</v>
      </c>
      <c r="J91" s="191"/>
      <c r="K91" s="536" t="s">
        <v>863</v>
      </c>
      <c r="L91" s="378">
        <v>1.0051312299999999</v>
      </c>
      <c r="M91" s="378">
        <v>0.33159028000000002</v>
      </c>
      <c r="N91" s="446">
        <v>0.76224247000000001</v>
      </c>
    </row>
    <row r="92" spans="1:14" ht="14.5" x14ac:dyDescent="0.35">
      <c r="A92" s="536" t="s">
        <v>757</v>
      </c>
      <c r="B92" s="378">
        <v>0.18288854000000002</v>
      </c>
      <c r="C92" s="378">
        <v>1.21558689</v>
      </c>
      <c r="D92" s="446">
        <v>0.10972464</v>
      </c>
      <c r="E92" s="192"/>
      <c r="F92" s="536" t="s">
        <v>942</v>
      </c>
      <c r="G92" s="378">
        <v>2.72567395</v>
      </c>
      <c r="H92" s="378">
        <v>0.22310685999999999</v>
      </c>
      <c r="I92" s="446">
        <v>1.3319020000000001E-2</v>
      </c>
      <c r="J92" s="192"/>
      <c r="K92" s="536" t="s">
        <v>915</v>
      </c>
      <c r="L92" s="378">
        <v>6.3292863700000002</v>
      </c>
      <c r="M92" s="378">
        <v>1.1658776799999999</v>
      </c>
      <c r="N92" s="446">
        <v>0.75156350000000005</v>
      </c>
    </row>
    <row r="93" spans="1:14" ht="14.5" x14ac:dyDescent="0.35">
      <c r="A93" s="536" t="s">
        <v>847</v>
      </c>
      <c r="B93" s="378">
        <v>7.7956559999999994E-2</v>
      </c>
      <c r="C93" s="378">
        <v>7.4187940000000008E-2</v>
      </c>
      <c r="D93" s="446">
        <v>0.10508664999999999</v>
      </c>
      <c r="E93" s="191"/>
      <c r="F93" s="536" t="s">
        <v>797</v>
      </c>
      <c r="G93" s="378">
        <v>1.7100000000000001E-2</v>
      </c>
      <c r="H93" s="378">
        <v>5.94E-3</v>
      </c>
      <c r="I93" s="446">
        <v>9.2729500000000003E-3</v>
      </c>
      <c r="J93" s="191"/>
      <c r="K93" s="536" t="s">
        <v>724</v>
      </c>
      <c r="L93" s="378">
        <v>0</v>
      </c>
      <c r="M93" s="378">
        <v>1E-3</v>
      </c>
      <c r="N93" s="446">
        <v>0.70950800000000003</v>
      </c>
    </row>
    <row r="94" spans="1:14" ht="14.5" x14ac:dyDescent="0.35">
      <c r="A94" s="536" t="s">
        <v>866</v>
      </c>
      <c r="B94" s="378">
        <v>5.2455339999999996E-2</v>
      </c>
      <c r="C94" s="378">
        <v>0.11941464</v>
      </c>
      <c r="D94" s="446">
        <v>0.10475932</v>
      </c>
      <c r="E94" s="192"/>
      <c r="F94" s="536" t="s">
        <v>843</v>
      </c>
      <c r="G94" s="378">
        <v>3.4328370000000004E-2</v>
      </c>
      <c r="H94" s="378">
        <v>0.17234870999999999</v>
      </c>
      <c r="I94" s="446">
        <v>7.1512099999999999E-3</v>
      </c>
      <c r="J94" s="192"/>
      <c r="K94" s="536" t="s">
        <v>909</v>
      </c>
      <c r="L94" s="378">
        <v>1.43816367</v>
      </c>
      <c r="M94" s="378">
        <v>112.34261045999999</v>
      </c>
      <c r="N94" s="446">
        <v>0.69327508999999998</v>
      </c>
    </row>
    <row r="95" spans="1:14" ht="14.5" x14ac:dyDescent="0.35">
      <c r="A95" s="536" t="s">
        <v>846</v>
      </c>
      <c r="B95" s="378">
        <v>0</v>
      </c>
      <c r="C95" s="378">
        <v>0.32992642999999999</v>
      </c>
      <c r="D95" s="446">
        <v>0.10432732</v>
      </c>
      <c r="E95" s="191"/>
      <c r="F95" s="536" t="s">
        <v>826</v>
      </c>
      <c r="G95" s="378">
        <v>5.0499999999999998E-3</v>
      </c>
      <c r="H95" s="378">
        <v>1.805114E-2</v>
      </c>
      <c r="I95" s="446">
        <v>6.7846099999999999E-3</v>
      </c>
      <c r="J95" s="191"/>
      <c r="K95" s="536" t="s">
        <v>720</v>
      </c>
      <c r="L95" s="378">
        <v>5.3703199999999996E-3</v>
      </c>
      <c r="M95" s="378">
        <v>0</v>
      </c>
      <c r="N95" s="446">
        <v>0.6552</v>
      </c>
    </row>
    <row r="96" spans="1:14" ht="14.5" x14ac:dyDescent="0.35">
      <c r="A96" s="536" t="s">
        <v>891</v>
      </c>
      <c r="B96" s="378">
        <v>4.6111949999999999E-2</v>
      </c>
      <c r="C96" s="378">
        <v>0.22133264999999999</v>
      </c>
      <c r="D96" s="446">
        <v>0.10322058000000001</v>
      </c>
      <c r="E96" s="192"/>
      <c r="F96" s="536" t="s">
        <v>703</v>
      </c>
      <c r="G96" s="378">
        <v>2.0000000000000002E-5</v>
      </c>
      <c r="H96" s="378">
        <v>1E-3</v>
      </c>
      <c r="I96" s="446">
        <v>6.5029300000000005E-3</v>
      </c>
      <c r="J96" s="192"/>
      <c r="K96" s="536" t="s">
        <v>902</v>
      </c>
      <c r="L96" s="378">
        <v>7.3623040499999997</v>
      </c>
      <c r="M96" s="378">
        <v>1.1294553200000002</v>
      </c>
      <c r="N96" s="446">
        <v>0.62392738999999997</v>
      </c>
    </row>
    <row r="97" spans="1:14" ht="14.5" x14ac:dyDescent="0.35">
      <c r="A97" s="536" t="s">
        <v>791</v>
      </c>
      <c r="B97" s="378">
        <v>0.17478573</v>
      </c>
      <c r="C97" s="378">
        <v>0</v>
      </c>
      <c r="D97" s="446">
        <v>9.0379259999999989E-2</v>
      </c>
      <c r="E97" s="191"/>
      <c r="F97" s="536" t="s">
        <v>877</v>
      </c>
      <c r="G97" s="378">
        <v>3.7024059999999998E-2</v>
      </c>
      <c r="H97" s="378">
        <v>9.9861599999999991E-3</v>
      </c>
      <c r="I97" s="446">
        <v>6.4580000000000002E-3</v>
      </c>
      <c r="J97" s="191"/>
      <c r="K97" s="536" t="s">
        <v>874</v>
      </c>
      <c r="L97" s="378">
        <v>1.0603135299999999</v>
      </c>
      <c r="M97" s="378">
        <v>4.7304799999999996E-3</v>
      </c>
      <c r="N97" s="446">
        <v>0.61005399999999999</v>
      </c>
    </row>
    <row r="98" spans="1:14" ht="14.5" x14ac:dyDescent="0.35">
      <c r="A98" s="536" t="s">
        <v>823</v>
      </c>
      <c r="B98" s="378">
        <v>4.5621370000000001E-2</v>
      </c>
      <c r="C98" s="378">
        <v>0</v>
      </c>
      <c r="D98" s="446">
        <v>9.0132539999999997E-2</v>
      </c>
      <c r="E98" s="192"/>
      <c r="F98" s="536" t="s">
        <v>899</v>
      </c>
      <c r="G98" s="378">
        <v>0</v>
      </c>
      <c r="H98" s="378">
        <v>0</v>
      </c>
      <c r="I98" s="446">
        <v>6.3113500000000003E-3</v>
      </c>
      <c r="J98" s="192"/>
      <c r="K98" s="536" t="s">
        <v>925</v>
      </c>
      <c r="L98" s="378">
        <v>1.2139417699999999</v>
      </c>
      <c r="M98" s="378">
        <v>0.35596274999999999</v>
      </c>
      <c r="N98" s="446">
        <v>0.5979856899999999</v>
      </c>
    </row>
    <row r="99" spans="1:14" ht="14.5" x14ac:dyDescent="0.35">
      <c r="A99" s="536" t="s">
        <v>756</v>
      </c>
      <c r="B99" s="378">
        <v>0</v>
      </c>
      <c r="C99" s="378">
        <v>0</v>
      </c>
      <c r="D99" s="446">
        <v>8.7734759999999995E-2</v>
      </c>
      <c r="E99" s="191"/>
      <c r="F99" s="536" t="s">
        <v>892</v>
      </c>
      <c r="G99" s="378">
        <v>8.515E-3</v>
      </c>
      <c r="H99" s="378">
        <v>0</v>
      </c>
      <c r="I99" s="446">
        <v>6.2015500000000001E-3</v>
      </c>
      <c r="J99" s="191"/>
      <c r="K99" s="536" t="s">
        <v>896</v>
      </c>
      <c r="L99" s="378">
        <v>1.40132195</v>
      </c>
      <c r="M99" s="378">
        <v>2.3539870999999999</v>
      </c>
      <c r="N99" s="446">
        <v>0.57141405000000001</v>
      </c>
    </row>
    <row r="100" spans="1:14" ht="14.5" x14ac:dyDescent="0.35">
      <c r="A100" s="536" t="s">
        <v>812</v>
      </c>
      <c r="B100" s="378">
        <v>7.4249479999999993E-2</v>
      </c>
      <c r="C100" s="378">
        <v>0.12896660000000001</v>
      </c>
      <c r="D100" s="446">
        <v>7.7513699999999991E-2</v>
      </c>
      <c r="E100" s="192"/>
      <c r="F100" s="536" t="s">
        <v>708</v>
      </c>
      <c r="G100" s="378">
        <v>0</v>
      </c>
      <c r="H100" s="378">
        <v>1.0000000000000001E-5</v>
      </c>
      <c r="I100" s="446">
        <v>5.91107E-3</v>
      </c>
      <c r="J100" s="192"/>
      <c r="K100" s="536" t="s">
        <v>846</v>
      </c>
      <c r="L100" s="378">
        <v>1.06098944</v>
      </c>
      <c r="M100" s="378">
        <v>0.19374806</v>
      </c>
      <c r="N100" s="446">
        <v>0.56510234999999998</v>
      </c>
    </row>
    <row r="101" spans="1:14" ht="14.5" x14ac:dyDescent="0.35">
      <c r="A101" s="536" t="s">
        <v>853</v>
      </c>
      <c r="B101" s="378">
        <v>4.5351040000000002E-2</v>
      </c>
      <c r="C101" s="378">
        <v>5.2313370000000005E-2</v>
      </c>
      <c r="D101" s="446">
        <v>6.7841399999999996E-2</v>
      </c>
      <c r="E101" s="191"/>
      <c r="F101" s="536" t="s">
        <v>878</v>
      </c>
      <c r="G101" s="378">
        <v>3.1554E-3</v>
      </c>
      <c r="H101" s="378">
        <v>0</v>
      </c>
      <c r="I101" s="446">
        <v>5.692E-3</v>
      </c>
      <c r="J101" s="191"/>
      <c r="K101" s="536" t="s">
        <v>723</v>
      </c>
      <c r="L101" s="378">
        <v>0.29514872999999997</v>
      </c>
      <c r="M101" s="378">
        <v>0.32480935</v>
      </c>
      <c r="N101" s="446">
        <v>0.55339159999999998</v>
      </c>
    </row>
    <row r="102" spans="1:14" ht="14.5" x14ac:dyDescent="0.35">
      <c r="A102" s="536" t="s">
        <v>914</v>
      </c>
      <c r="B102" s="378">
        <v>1.9353E-4</v>
      </c>
      <c r="C102" s="378">
        <v>5.7708260000000004E-2</v>
      </c>
      <c r="D102" s="446">
        <v>5.908857E-2</v>
      </c>
      <c r="E102" s="192"/>
      <c r="F102" s="536" t="s">
        <v>699</v>
      </c>
      <c r="G102" s="378">
        <v>2.1250000000000002E-3</v>
      </c>
      <c r="H102" s="378">
        <v>7.4208E-3</v>
      </c>
      <c r="I102" s="446">
        <v>5.5626199999999999E-3</v>
      </c>
      <c r="J102" s="192"/>
      <c r="K102" s="536" t="s">
        <v>921</v>
      </c>
      <c r="L102" s="378">
        <v>0.33685305999999998</v>
      </c>
      <c r="M102" s="378">
        <v>9.2460500000000001E-2</v>
      </c>
      <c r="N102" s="446">
        <v>0.53328755000000005</v>
      </c>
    </row>
    <row r="103" spans="1:14" ht="14.5" x14ac:dyDescent="0.35">
      <c r="A103" s="536" t="s">
        <v>851</v>
      </c>
      <c r="B103" s="378">
        <v>0</v>
      </c>
      <c r="C103" s="378">
        <v>0</v>
      </c>
      <c r="D103" s="446">
        <v>5.5813220000000004E-2</v>
      </c>
      <c r="E103" s="191"/>
      <c r="F103" s="536" t="s">
        <v>940</v>
      </c>
      <c r="G103" s="378">
        <v>6.03259E-3</v>
      </c>
      <c r="H103" s="378">
        <v>0</v>
      </c>
      <c r="I103" s="446">
        <v>4.5489399999999996E-3</v>
      </c>
      <c r="J103" s="191"/>
      <c r="K103" s="536" t="s">
        <v>832</v>
      </c>
      <c r="L103" s="378">
        <v>0.11257455000000001</v>
      </c>
      <c r="M103" s="378">
        <v>4.0186140000000002E-2</v>
      </c>
      <c r="N103" s="446">
        <v>0.52767892000000005</v>
      </c>
    </row>
    <row r="104" spans="1:14" ht="14.5" x14ac:dyDescent="0.35">
      <c r="A104" s="536" t="s">
        <v>894</v>
      </c>
      <c r="B104" s="378">
        <v>2.4647680000000002E-2</v>
      </c>
      <c r="C104" s="378">
        <v>2.710688E-2</v>
      </c>
      <c r="D104" s="446">
        <v>4.4468470000000003E-2</v>
      </c>
      <c r="E104" s="192"/>
      <c r="F104" s="536" t="s">
        <v>813</v>
      </c>
      <c r="G104" s="378">
        <v>9.9360000000000004E-3</v>
      </c>
      <c r="H104" s="378">
        <v>2.6199799999999999E-2</v>
      </c>
      <c r="I104" s="446">
        <v>4.4186700000000004E-3</v>
      </c>
      <c r="J104" s="192"/>
      <c r="K104" s="536" t="s">
        <v>855</v>
      </c>
      <c r="L104" s="378">
        <v>0.29350168999999998</v>
      </c>
      <c r="M104" s="378">
        <v>0.14901928</v>
      </c>
      <c r="N104" s="446">
        <v>0.46708728999999999</v>
      </c>
    </row>
    <row r="105" spans="1:14" ht="14.5" x14ac:dyDescent="0.35">
      <c r="A105" s="536" t="s">
        <v>861</v>
      </c>
      <c r="B105" s="378">
        <v>1.9143220000000002E-2</v>
      </c>
      <c r="C105" s="378">
        <v>9.7439599999999994E-3</v>
      </c>
      <c r="D105" s="446">
        <v>3.7695900000000004E-2</v>
      </c>
      <c r="E105" s="191"/>
      <c r="F105" s="536" t="s">
        <v>824</v>
      </c>
      <c r="G105" s="378">
        <v>5.1370000000000001E-3</v>
      </c>
      <c r="H105" s="378">
        <v>9.9200000000000004E-4</v>
      </c>
      <c r="I105" s="446">
        <v>3.2707299999999999E-3</v>
      </c>
      <c r="J105" s="191"/>
      <c r="K105" s="536" t="s">
        <v>786</v>
      </c>
      <c r="L105" s="378">
        <v>4.3741177000000002</v>
      </c>
      <c r="M105" s="378">
        <v>0</v>
      </c>
      <c r="N105" s="446">
        <v>0.46011999999999997</v>
      </c>
    </row>
    <row r="106" spans="1:14" ht="14.5" x14ac:dyDescent="0.35">
      <c r="A106" s="536" t="s">
        <v>893</v>
      </c>
      <c r="B106" s="378">
        <v>0</v>
      </c>
      <c r="C106" s="378">
        <v>3.14723E-3</v>
      </c>
      <c r="D106" s="446">
        <v>3.585605E-2</v>
      </c>
      <c r="E106" s="192"/>
      <c r="F106" s="536" t="s">
        <v>798</v>
      </c>
      <c r="G106" s="378">
        <v>1.9260513100000001</v>
      </c>
      <c r="H106" s="378">
        <v>8.9865179999999989E-2</v>
      </c>
      <c r="I106" s="446">
        <v>3.1271300000000001E-3</v>
      </c>
      <c r="J106" s="192"/>
      <c r="K106" s="536" t="s">
        <v>867</v>
      </c>
      <c r="L106" s="378">
        <v>0.54288392000000008</v>
      </c>
      <c r="M106" s="378">
        <v>0.51397267999999996</v>
      </c>
      <c r="N106" s="446">
        <v>0.45843293000000002</v>
      </c>
    </row>
    <row r="107" spans="1:14" ht="14.5" x14ac:dyDescent="0.35">
      <c r="A107" s="536" t="s">
        <v>883</v>
      </c>
      <c r="B107" s="378">
        <v>0.20492380999999998</v>
      </c>
      <c r="C107" s="378">
        <v>1.5870639999999998E-2</v>
      </c>
      <c r="D107" s="446">
        <v>3.4898419999999999E-2</v>
      </c>
      <c r="E107" s="191"/>
      <c r="F107" s="536" t="s">
        <v>716</v>
      </c>
      <c r="G107" s="378">
        <v>1.4059999999999999E-3</v>
      </c>
      <c r="H107" s="378">
        <v>1.4956489999999999E-2</v>
      </c>
      <c r="I107" s="446">
        <v>3.0000000000000001E-3</v>
      </c>
      <c r="J107" s="191"/>
      <c r="K107" s="536" t="s">
        <v>886</v>
      </c>
      <c r="L107" s="378">
        <v>1.5538748600000001</v>
      </c>
      <c r="M107" s="378">
        <v>0.76579618000000005</v>
      </c>
      <c r="N107" s="446">
        <v>0.45490165000000005</v>
      </c>
    </row>
    <row r="108" spans="1:14" ht="14.5" x14ac:dyDescent="0.35">
      <c r="A108" s="536" t="s">
        <v>796</v>
      </c>
      <c r="B108" s="378">
        <v>0</v>
      </c>
      <c r="C108" s="378">
        <v>3.6043080000000005E-2</v>
      </c>
      <c r="D108" s="446">
        <v>3.0436009999999999E-2</v>
      </c>
      <c r="E108" s="192"/>
      <c r="F108" s="536" t="s">
        <v>835</v>
      </c>
      <c r="G108" s="378">
        <v>3.4740000000000001E-3</v>
      </c>
      <c r="H108" s="378">
        <v>8.98295E-3</v>
      </c>
      <c r="I108" s="446">
        <v>2.4596799999999997E-3</v>
      </c>
      <c r="J108" s="192"/>
      <c r="K108" s="536" t="s">
        <v>825</v>
      </c>
      <c r="L108" s="378">
        <v>9.639149000000001E-2</v>
      </c>
      <c r="M108" s="378">
        <v>0.33934738000000003</v>
      </c>
      <c r="N108" s="446">
        <v>0.44893665000000005</v>
      </c>
    </row>
    <row r="109" spans="1:14" ht="14.5" x14ac:dyDescent="0.35">
      <c r="A109" s="536" t="s">
        <v>940</v>
      </c>
      <c r="B109" s="378">
        <v>133.71168151000001</v>
      </c>
      <c r="C109" s="378">
        <v>242.93629834000001</v>
      </c>
      <c r="D109" s="446">
        <v>3.032779E-2</v>
      </c>
      <c r="E109" s="191"/>
      <c r="F109" s="536" t="s">
        <v>880</v>
      </c>
      <c r="G109" s="378">
        <v>2.647E-3</v>
      </c>
      <c r="H109" s="378">
        <v>1E-3</v>
      </c>
      <c r="I109" s="446">
        <v>2.2728000000000002E-3</v>
      </c>
      <c r="J109" s="191"/>
      <c r="K109" s="536" t="s">
        <v>753</v>
      </c>
      <c r="L109" s="378">
        <v>0.67430199999999996</v>
      </c>
      <c r="M109" s="378">
        <v>0.43613800000000003</v>
      </c>
      <c r="N109" s="446">
        <v>0.41755300000000001</v>
      </c>
    </row>
    <row r="110" spans="1:14" ht="14.5" x14ac:dyDescent="0.35">
      <c r="A110" s="536" t="s">
        <v>787</v>
      </c>
      <c r="B110" s="378">
        <v>0.12590610999999999</v>
      </c>
      <c r="C110" s="378">
        <v>7.8212799999999999E-3</v>
      </c>
      <c r="D110" s="446">
        <v>2.7260369999999999E-2</v>
      </c>
      <c r="E110" s="192"/>
      <c r="F110" s="536" t="s">
        <v>738</v>
      </c>
      <c r="G110" s="378">
        <v>0</v>
      </c>
      <c r="H110" s="378">
        <v>2.3360400000000002E-3</v>
      </c>
      <c r="I110" s="446">
        <v>1.7953699999999999E-3</v>
      </c>
      <c r="J110" s="192"/>
      <c r="K110" s="536" t="s">
        <v>917</v>
      </c>
      <c r="L110" s="378">
        <v>1.0336590000000001</v>
      </c>
      <c r="M110" s="378">
        <v>2.7779520000000002E-2</v>
      </c>
      <c r="N110" s="446">
        <v>0.39063042999999997</v>
      </c>
    </row>
    <row r="111" spans="1:14" ht="14.5" x14ac:dyDescent="0.35">
      <c r="A111" s="536" t="s">
        <v>769</v>
      </c>
      <c r="B111" s="378">
        <v>0</v>
      </c>
      <c r="C111" s="378">
        <v>0</v>
      </c>
      <c r="D111" s="446">
        <v>2.311477E-2</v>
      </c>
      <c r="E111" s="191"/>
      <c r="F111" s="536" t="s">
        <v>926</v>
      </c>
      <c r="G111" s="378">
        <v>3.2000000000000003E-4</v>
      </c>
      <c r="H111" s="378">
        <v>1.4363999999999997E-4</v>
      </c>
      <c r="I111" s="446">
        <v>1.59297E-3</v>
      </c>
      <c r="J111" s="191"/>
      <c r="K111" s="536" t="s">
        <v>777</v>
      </c>
      <c r="L111" s="378">
        <v>3.72879242</v>
      </c>
      <c r="M111" s="378">
        <v>0.68043758999999993</v>
      </c>
      <c r="N111" s="446">
        <v>0.37749934999999996</v>
      </c>
    </row>
    <row r="112" spans="1:14" ht="14.5" x14ac:dyDescent="0.35">
      <c r="A112" s="536" t="s">
        <v>841</v>
      </c>
      <c r="B112" s="378">
        <v>8.5530199999999997E-3</v>
      </c>
      <c r="C112" s="378">
        <v>0</v>
      </c>
      <c r="D112" s="446">
        <v>2.2104970000000002E-2</v>
      </c>
      <c r="E112" s="192"/>
      <c r="F112" s="536" t="s">
        <v>893</v>
      </c>
      <c r="G112" s="378">
        <v>1.5399999999999999E-3</v>
      </c>
      <c r="H112" s="378">
        <v>2.2269999999999998E-3</v>
      </c>
      <c r="I112" s="446">
        <v>1.505E-3</v>
      </c>
      <c r="J112" s="192"/>
      <c r="K112" s="536" t="s">
        <v>943</v>
      </c>
      <c r="L112" s="378">
        <v>0.22230398999999998</v>
      </c>
      <c r="M112" s="378">
        <v>0.72790969999999999</v>
      </c>
      <c r="N112" s="446">
        <v>0.37164018999999998</v>
      </c>
    </row>
    <row r="113" spans="1:14" ht="14.5" x14ac:dyDescent="0.35">
      <c r="A113" s="536" t="s">
        <v>895</v>
      </c>
      <c r="B113" s="378">
        <v>0</v>
      </c>
      <c r="C113" s="378">
        <v>1.3329699999999999E-3</v>
      </c>
      <c r="D113" s="446">
        <v>1.9214410000000001E-2</v>
      </c>
      <c r="E113" s="191"/>
      <c r="F113" s="536" t="s">
        <v>820</v>
      </c>
      <c r="G113" s="378">
        <v>1E-4</v>
      </c>
      <c r="H113" s="378">
        <v>4.7997000000000003E-4</v>
      </c>
      <c r="I113" s="446">
        <v>1.3749999999999999E-3</v>
      </c>
      <c r="J113" s="191"/>
      <c r="K113" s="536" t="s">
        <v>721</v>
      </c>
      <c r="L113" s="378">
        <v>0.71715744999999997</v>
      </c>
      <c r="M113" s="378">
        <v>0.44295561</v>
      </c>
      <c r="N113" s="446">
        <v>0.352968</v>
      </c>
    </row>
    <row r="114" spans="1:14" ht="14.5" x14ac:dyDescent="0.35">
      <c r="A114" s="536" t="s">
        <v>843</v>
      </c>
      <c r="B114" s="378">
        <v>2.2048769999999999E-2</v>
      </c>
      <c r="C114" s="378">
        <v>6.6036000000000003E-4</v>
      </c>
      <c r="D114" s="446">
        <v>1.7582599999999997E-2</v>
      </c>
      <c r="E114" s="192"/>
      <c r="F114" s="536" t="s">
        <v>931</v>
      </c>
      <c r="G114" s="378">
        <v>5.0000000000000002E-5</v>
      </c>
      <c r="H114" s="378">
        <v>4.0000000000000002E-4</v>
      </c>
      <c r="I114" s="446">
        <v>1.09E-3</v>
      </c>
      <c r="J114" s="192"/>
      <c r="K114" s="536" t="s">
        <v>788</v>
      </c>
      <c r="L114" s="378">
        <v>0.56383408999999995</v>
      </c>
      <c r="M114" s="378">
        <v>0.41847675000000001</v>
      </c>
      <c r="N114" s="446">
        <v>0.33923238</v>
      </c>
    </row>
    <row r="115" spans="1:14" ht="14.5" x14ac:dyDescent="0.35">
      <c r="A115" s="536" t="s">
        <v>834</v>
      </c>
      <c r="B115" s="378">
        <v>3.4736599999999999E-3</v>
      </c>
      <c r="C115" s="378">
        <v>0</v>
      </c>
      <c r="D115" s="446">
        <v>1.7315250000000001E-2</v>
      </c>
      <c r="E115" s="191"/>
      <c r="F115" s="536" t="s">
        <v>907</v>
      </c>
      <c r="G115" s="378">
        <v>1.0000000000000001E-5</v>
      </c>
      <c r="H115" s="378">
        <v>9.992850000000001E-3</v>
      </c>
      <c r="I115" s="446">
        <v>1.075E-3</v>
      </c>
      <c r="J115" s="191"/>
      <c r="K115" s="536" t="s">
        <v>823</v>
      </c>
      <c r="L115" s="378">
        <v>0.80570217</v>
      </c>
      <c r="M115" s="378">
        <v>8.0185939999999997E-2</v>
      </c>
      <c r="N115" s="446">
        <v>0.31974554999999999</v>
      </c>
    </row>
    <row r="116" spans="1:14" ht="14.5" x14ac:dyDescent="0.35">
      <c r="A116" s="536" t="s">
        <v>844</v>
      </c>
      <c r="B116" s="378">
        <v>1.475602E-2</v>
      </c>
      <c r="C116" s="378">
        <v>1.3840659999999999E-2</v>
      </c>
      <c r="D116" s="446">
        <v>1.32765E-2</v>
      </c>
      <c r="E116" s="192"/>
      <c r="F116" s="536" t="s">
        <v>883</v>
      </c>
      <c r="G116" s="378">
        <v>0</v>
      </c>
      <c r="H116" s="378">
        <v>9.6000000000000002E-4</v>
      </c>
      <c r="I116" s="446">
        <v>1.03753E-3</v>
      </c>
      <c r="J116" s="192"/>
      <c r="K116" s="536" t="s">
        <v>866</v>
      </c>
      <c r="L116" s="378">
        <v>0.70464464999999998</v>
      </c>
      <c r="M116" s="378">
        <v>0.91992431000000008</v>
      </c>
      <c r="N116" s="446">
        <v>0.310782</v>
      </c>
    </row>
    <row r="117" spans="1:14" ht="14.5" x14ac:dyDescent="0.35">
      <c r="A117" s="536" t="s">
        <v>771</v>
      </c>
      <c r="B117" s="378">
        <v>1.9654029999999999E-2</v>
      </c>
      <c r="C117" s="378">
        <v>0</v>
      </c>
      <c r="D117" s="446">
        <v>1.3208629999999999E-2</v>
      </c>
      <c r="E117" s="191"/>
      <c r="F117" s="536" t="s">
        <v>885</v>
      </c>
      <c r="G117" s="378">
        <v>0</v>
      </c>
      <c r="H117" s="378">
        <v>2.9999999999999997E-4</v>
      </c>
      <c r="I117" s="446">
        <v>7.9000000000000001E-4</v>
      </c>
      <c r="J117" s="191"/>
      <c r="K117" s="536" t="s">
        <v>772</v>
      </c>
      <c r="L117" s="378">
        <v>7.4320000000000002E-3</v>
      </c>
      <c r="M117" s="378">
        <v>1.218208E-2</v>
      </c>
      <c r="N117" s="446">
        <v>0.30770399999999998</v>
      </c>
    </row>
    <row r="118" spans="1:14" ht="14.5" x14ac:dyDescent="0.35">
      <c r="A118" s="536" t="s">
        <v>781</v>
      </c>
      <c r="B118" s="378">
        <v>0</v>
      </c>
      <c r="C118" s="378">
        <v>0</v>
      </c>
      <c r="D118" s="446">
        <v>1.2623229999999999E-2</v>
      </c>
      <c r="E118" s="192"/>
      <c r="F118" s="536" t="s">
        <v>847</v>
      </c>
      <c r="G118" s="378">
        <v>0</v>
      </c>
      <c r="H118" s="378">
        <v>2.0000000000000001E-4</v>
      </c>
      <c r="I118" s="446">
        <v>7.4373000000000006E-4</v>
      </c>
      <c r="J118" s="192"/>
      <c r="K118" s="536" t="s">
        <v>924</v>
      </c>
      <c r="L118" s="378">
        <v>2.9624099700000004</v>
      </c>
      <c r="M118" s="378">
        <v>1.0517434099999998</v>
      </c>
      <c r="N118" s="446">
        <v>0.27479977</v>
      </c>
    </row>
    <row r="119" spans="1:14" ht="14.5" x14ac:dyDescent="0.35">
      <c r="A119" s="536" t="s">
        <v>827</v>
      </c>
      <c r="B119" s="378">
        <v>0</v>
      </c>
      <c r="C119" s="378">
        <v>0</v>
      </c>
      <c r="D119" s="446">
        <v>1.2500000000000001E-2</v>
      </c>
      <c r="E119" s="191"/>
      <c r="F119" s="536" t="s">
        <v>701</v>
      </c>
      <c r="G119" s="378">
        <v>0.15215200000000001</v>
      </c>
      <c r="H119" s="378">
        <v>0</v>
      </c>
      <c r="I119" s="446">
        <v>7.36E-4</v>
      </c>
      <c r="J119" s="191"/>
      <c r="K119" s="536" t="s">
        <v>906</v>
      </c>
      <c r="L119" s="378">
        <v>1.0179906400000001</v>
      </c>
      <c r="M119" s="378">
        <v>1.3415979199999999</v>
      </c>
      <c r="N119" s="446">
        <v>0.26235807999999999</v>
      </c>
    </row>
    <row r="120" spans="1:14" ht="14.5" x14ac:dyDescent="0.35">
      <c r="A120" s="536" t="s">
        <v>799</v>
      </c>
      <c r="B120" s="378">
        <v>1.8638459999999999E-2</v>
      </c>
      <c r="C120" s="378">
        <v>0</v>
      </c>
      <c r="D120" s="446">
        <v>1.1635959999999999E-2</v>
      </c>
      <c r="E120" s="192"/>
      <c r="F120" s="536" t="s">
        <v>778</v>
      </c>
      <c r="G120" s="378">
        <v>3.0200000000000001E-3</v>
      </c>
      <c r="H120" s="378">
        <v>7.8291999999999999E-4</v>
      </c>
      <c r="I120" s="446">
        <v>6.1540999999999994E-4</v>
      </c>
      <c r="J120" s="192"/>
      <c r="K120" s="536" t="s">
        <v>824</v>
      </c>
      <c r="L120" s="378">
        <v>0.12328903999999999</v>
      </c>
      <c r="M120" s="378">
        <v>6.42167E-3</v>
      </c>
      <c r="N120" s="446">
        <v>0.26156617999999998</v>
      </c>
    </row>
    <row r="121" spans="1:14" ht="14.5" x14ac:dyDescent="0.35">
      <c r="A121" s="536" t="s">
        <v>872</v>
      </c>
      <c r="B121" s="378">
        <v>3.20878E-2</v>
      </c>
      <c r="C121" s="378">
        <v>2.0466700000000001E-2</v>
      </c>
      <c r="D121" s="446">
        <v>1.1496629999999999E-2</v>
      </c>
      <c r="E121" s="191"/>
      <c r="F121" s="536" t="s">
        <v>804</v>
      </c>
      <c r="G121" s="378">
        <v>1.658E-3</v>
      </c>
      <c r="H121" s="378">
        <v>3.6200000000000002E-4</v>
      </c>
      <c r="I121" s="446">
        <v>5.6999999999999998E-4</v>
      </c>
      <c r="J121" s="191"/>
      <c r="K121" s="536" t="s">
        <v>912</v>
      </c>
      <c r="L121" s="378">
        <v>0.76293830000000007</v>
      </c>
      <c r="M121" s="378">
        <v>0.39956375</v>
      </c>
      <c r="N121" s="446">
        <v>0.24949042000000002</v>
      </c>
    </row>
    <row r="122" spans="1:14" ht="14.5" x14ac:dyDescent="0.35">
      <c r="A122" s="536" t="s">
        <v>867</v>
      </c>
      <c r="B122" s="378">
        <v>1.8019E-2</v>
      </c>
      <c r="C122" s="378">
        <v>1.6836199999999998E-3</v>
      </c>
      <c r="D122" s="446">
        <v>1.124177E-2</v>
      </c>
      <c r="E122" s="192"/>
      <c r="F122" s="536" t="s">
        <v>706</v>
      </c>
      <c r="G122" s="378">
        <v>2.12E-4</v>
      </c>
      <c r="H122" s="378">
        <v>5.7898999999999997E-3</v>
      </c>
      <c r="I122" s="446">
        <v>5.6800000000000004E-4</v>
      </c>
      <c r="J122" s="192"/>
      <c r="K122" s="536" t="s">
        <v>903</v>
      </c>
      <c r="L122" s="378">
        <v>0.40343176000000003</v>
      </c>
      <c r="M122" s="378">
        <v>5.3448000000000002E-2</v>
      </c>
      <c r="N122" s="446">
        <v>0.24927778</v>
      </c>
    </row>
    <row r="123" spans="1:14" ht="14.5" x14ac:dyDescent="0.35">
      <c r="A123" s="536" t="s">
        <v>835</v>
      </c>
      <c r="B123" s="378">
        <v>2.7375549999999998E-2</v>
      </c>
      <c r="C123" s="378">
        <v>3.2954370000000004E-2</v>
      </c>
      <c r="D123" s="446">
        <v>1.042621E-2</v>
      </c>
      <c r="E123" s="191"/>
      <c r="F123" s="536" t="s">
        <v>743</v>
      </c>
      <c r="G123" s="378">
        <v>0</v>
      </c>
      <c r="H123" s="378">
        <v>0</v>
      </c>
      <c r="I123" s="446">
        <v>5.5000000000000003E-4</v>
      </c>
      <c r="J123" s="191"/>
      <c r="K123" s="536" t="s">
        <v>719</v>
      </c>
      <c r="L123" s="378">
        <v>0.13847499999999999</v>
      </c>
      <c r="M123" s="378">
        <v>0.22600000000000001</v>
      </c>
      <c r="N123" s="446">
        <v>0.24815999999999999</v>
      </c>
    </row>
    <row r="124" spans="1:14" ht="14.5" x14ac:dyDescent="0.35">
      <c r="A124" s="536" t="s">
        <v>813</v>
      </c>
      <c r="B124" s="378">
        <v>0</v>
      </c>
      <c r="C124" s="378">
        <v>0</v>
      </c>
      <c r="D124" s="446">
        <v>8.293469999999999E-3</v>
      </c>
      <c r="E124" s="192"/>
      <c r="F124" s="536" t="s">
        <v>753</v>
      </c>
      <c r="G124" s="378">
        <v>0</v>
      </c>
      <c r="H124" s="378">
        <v>0</v>
      </c>
      <c r="I124" s="446">
        <v>4.6000000000000001E-4</v>
      </c>
      <c r="J124" s="192"/>
      <c r="K124" s="536" t="s">
        <v>878</v>
      </c>
      <c r="L124" s="378">
        <v>0.73302371999999993</v>
      </c>
      <c r="M124" s="378">
        <v>0.12180661</v>
      </c>
      <c r="N124" s="446">
        <v>0.23127207</v>
      </c>
    </row>
    <row r="125" spans="1:14" ht="14.5" x14ac:dyDescent="0.35">
      <c r="A125" s="536" t="s">
        <v>848</v>
      </c>
      <c r="B125" s="378">
        <v>2.742E-2</v>
      </c>
      <c r="C125" s="378">
        <v>0.36470000000000002</v>
      </c>
      <c r="D125" s="446">
        <v>7.2564799999999992E-3</v>
      </c>
      <c r="E125" s="191"/>
      <c r="F125" s="536" t="s">
        <v>761</v>
      </c>
      <c r="G125" s="378">
        <v>1.5E-5</v>
      </c>
      <c r="H125" s="378">
        <v>0</v>
      </c>
      <c r="I125" s="446">
        <v>3.0058E-4</v>
      </c>
      <c r="J125" s="191"/>
      <c r="K125" s="536" t="s">
        <v>722</v>
      </c>
      <c r="L125" s="378">
        <v>0.15381400000000001</v>
      </c>
      <c r="M125" s="378">
        <v>9.0551999999999994E-2</v>
      </c>
      <c r="N125" s="446">
        <v>0.226576</v>
      </c>
    </row>
    <row r="126" spans="1:14" ht="14.5" x14ac:dyDescent="0.35">
      <c r="A126" s="536" t="s">
        <v>900</v>
      </c>
      <c r="B126" s="378">
        <v>8.9099999999999995E-3</v>
      </c>
      <c r="C126" s="378">
        <v>4.3649300000000004E-3</v>
      </c>
      <c r="D126" s="446">
        <v>7.0000000000000001E-3</v>
      </c>
      <c r="E126" s="192"/>
      <c r="F126" s="536" t="s">
        <v>829</v>
      </c>
      <c r="G126" s="378">
        <v>2.9999999999999997E-4</v>
      </c>
      <c r="H126" s="378">
        <v>0</v>
      </c>
      <c r="I126" s="446">
        <v>2.9151999999999997E-4</v>
      </c>
      <c r="J126" s="192"/>
      <c r="K126" s="536" t="s">
        <v>888</v>
      </c>
      <c r="L126" s="378">
        <v>0.14440170999999999</v>
      </c>
      <c r="M126" s="378">
        <v>0.2388721</v>
      </c>
      <c r="N126" s="446">
        <v>0.22193673</v>
      </c>
    </row>
    <row r="127" spans="1:14" ht="14.5" x14ac:dyDescent="0.35">
      <c r="A127" s="536" t="s">
        <v>815</v>
      </c>
      <c r="B127" s="378">
        <v>2.22222783</v>
      </c>
      <c r="C127" s="378">
        <v>1.604674E-2</v>
      </c>
      <c r="D127" s="446">
        <v>6.26803E-3</v>
      </c>
      <c r="E127" s="191"/>
      <c r="F127" s="536" t="s">
        <v>819</v>
      </c>
      <c r="G127" s="378">
        <v>4.46E-4</v>
      </c>
      <c r="H127" s="378">
        <v>0</v>
      </c>
      <c r="I127" s="446">
        <v>2.5086999999999999E-4</v>
      </c>
      <c r="J127" s="191"/>
      <c r="K127" s="536" t="s">
        <v>769</v>
      </c>
      <c r="L127" s="378">
        <v>0.17622729999999998</v>
      </c>
      <c r="M127" s="378">
        <v>6.1955700000000001E-3</v>
      </c>
      <c r="N127" s="446">
        <v>0.22081999999999999</v>
      </c>
    </row>
    <row r="128" spans="1:14" ht="14.5" x14ac:dyDescent="0.35">
      <c r="A128" s="536" t="s">
        <v>800</v>
      </c>
      <c r="B128" s="378">
        <v>0</v>
      </c>
      <c r="C128" s="378">
        <v>1.2165E-4</v>
      </c>
      <c r="D128" s="446">
        <v>6.1462799999999996E-3</v>
      </c>
      <c r="E128" s="192"/>
      <c r="F128" s="536" t="s">
        <v>811</v>
      </c>
      <c r="G128" s="378">
        <v>4.0099999999999999E-4</v>
      </c>
      <c r="H128" s="378">
        <v>0</v>
      </c>
      <c r="I128" s="446">
        <v>2.5000000000000001E-4</v>
      </c>
      <c r="J128" s="192"/>
      <c r="K128" s="536" t="s">
        <v>749</v>
      </c>
      <c r="L128" s="378">
        <v>0.25203214000000002</v>
      </c>
      <c r="M128" s="378">
        <v>9.4049999999999995E-2</v>
      </c>
      <c r="N128" s="446">
        <v>0.217338</v>
      </c>
    </row>
    <row r="129" spans="1:14" ht="14.5" x14ac:dyDescent="0.35">
      <c r="A129" s="536" t="s">
        <v>865</v>
      </c>
      <c r="B129" s="378">
        <v>3.6671919999999997E-2</v>
      </c>
      <c r="C129" s="378">
        <v>0.14158479999999998</v>
      </c>
      <c r="D129" s="446">
        <v>4.6086E-3</v>
      </c>
      <c r="E129" s="191"/>
      <c r="F129" s="536" t="s">
        <v>745</v>
      </c>
      <c r="G129" s="378">
        <v>0</v>
      </c>
      <c r="H129" s="378">
        <v>0</v>
      </c>
      <c r="I129" s="446">
        <v>2.42E-4</v>
      </c>
      <c r="J129" s="191"/>
      <c r="K129" s="536" t="s">
        <v>830</v>
      </c>
      <c r="L129" s="378">
        <v>1.380895</v>
      </c>
      <c r="M129" s="378">
        <v>2.3390000000000001E-2</v>
      </c>
      <c r="N129" s="446">
        <v>0.21707299999999999</v>
      </c>
    </row>
    <row r="130" spans="1:14" ht="14.5" x14ac:dyDescent="0.35">
      <c r="A130" s="536" t="s">
        <v>783</v>
      </c>
      <c r="B130" s="378">
        <v>0</v>
      </c>
      <c r="C130" s="378">
        <v>0.10813096000000001</v>
      </c>
      <c r="D130" s="446">
        <v>4.51703E-3</v>
      </c>
      <c r="E130" s="192"/>
      <c r="F130" s="536" t="s">
        <v>939</v>
      </c>
      <c r="G130" s="378">
        <v>0</v>
      </c>
      <c r="H130" s="378">
        <v>0</v>
      </c>
      <c r="I130" s="446">
        <v>2.1000000000000001E-4</v>
      </c>
      <c r="J130" s="192"/>
      <c r="K130" s="536" t="s">
        <v>871</v>
      </c>
      <c r="L130" s="378">
        <v>2.2441599999999998E-3</v>
      </c>
      <c r="M130" s="378">
        <v>2.0749000000000002E-3</v>
      </c>
      <c r="N130" s="446">
        <v>0.20420034000000001</v>
      </c>
    </row>
    <row r="131" spans="1:14" ht="14.5" x14ac:dyDescent="0.35">
      <c r="A131" s="536" t="s">
        <v>876</v>
      </c>
      <c r="B131" s="378">
        <v>0</v>
      </c>
      <c r="C131" s="378">
        <v>5.9702499999999999E-3</v>
      </c>
      <c r="D131" s="446">
        <v>3.9033800000000001E-3</v>
      </c>
      <c r="E131" s="191"/>
      <c r="F131" s="536" t="s">
        <v>722</v>
      </c>
      <c r="G131" s="378">
        <v>0</v>
      </c>
      <c r="H131" s="378">
        <v>0</v>
      </c>
      <c r="I131" s="446">
        <v>1.4999999999999999E-4</v>
      </c>
      <c r="J131" s="191"/>
      <c r="K131" s="536" t="s">
        <v>847</v>
      </c>
      <c r="L131" s="378">
        <v>0.88917124999999997</v>
      </c>
      <c r="M131" s="378">
        <v>0.67747441000000008</v>
      </c>
      <c r="N131" s="446">
        <v>0.1636068</v>
      </c>
    </row>
    <row r="132" spans="1:14" ht="14.5" x14ac:dyDescent="0.35">
      <c r="A132" s="536" t="s">
        <v>818</v>
      </c>
      <c r="B132" s="378">
        <v>0</v>
      </c>
      <c r="C132" s="378">
        <v>0.25862145000000003</v>
      </c>
      <c r="D132" s="446">
        <v>3.1311899999999998E-3</v>
      </c>
      <c r="E132" s="192"/>
      <c r="F132" s="536" t="s">
        <v>812</v>
      </c>
      <c r="G132" s="378">
        <v>0</v>
      </c>
      <c r="H132" s="378">
        <v>1.3999999999999999E-4</v>
      </c>
      <c r="I132" s="446">
        <v>9.0480000000000001E-5</v>
      </c>
      <c r="J132" s="192"/>
      <c r="K132" s="536" t="s">
        <v>865</v>
      </c>
      <c r="L132" s="378">
        <v>8.9513240000000008E-2</v>
      </c>
      <c r="M132" s="378">
        <v>0.16118170000000001</v>
      </c>
      <c r="N132" s="446">
        <v>0.15370207</v>
      </c>
    </row>
    <row r="133" spans="1:14" ht="14.5" x14ac:dyDescent="0.35">
      <c r="A133" s="536" t="s">
        <v>779</v>
      </c>
      <c r="B133" s="378">
        <v>0.47751415999999997</v>
      </c>
      <c r="C133" s="378">
        <v>7.2691100000000008E-2</v>
      </c>
      <c r="D133" s="446">
        <v>2.9116100000000002E-3</v>
      </c>
      <c r="E133" s="191"/>
      <c r="F133" s="536" t="s">
        <v>763</v>
      </c>
      <c r="G133" s="378">
        <v>1.2750000000000001E-4</v>
      </c>
      <c r="H133" s="378">
        <v>2.4834999999999999E-4</v>
      </c>
      <c r="I133" s="446">
        <v>8.3990000000000001E-5</v>
      </c>
      <c r="J133" s="191"/>
      <c r="K133" s="536" t="s">
        <v>929</v>
      </c>
      <c r="L133" s="378">
        <v>0.15184876999999999</v>
      </c>
      <c r="M133" s="378">
        <v>0.58656710999999995</v>
      </c>
      <c r="N133" s="446">
        <v>0.14719179999999998</v>
      </c>
    </row>
    <row r="134" spans="1:14" ht="14.5" x14ac:dyDescent="0.35">
      <c r="A134" s="536" t="s">
        <v>762</v>
      </c>
      <c r="B134" s="378">
        <v>5.6385000000000007E-4</v>
      </c>
      <c r="C134" s="378">
        <v>0</v>
      </c>
      <c r="D134" s="446">
        <v>2.2301999999999999E-3</v>
      </c>
      <c r="E134" s="192"/>
      <c r="F134" s="536" t="s">
        <v>855</v>
      </c>
      <c r="G134" s="378">
        <v>3.3760190000000002E-2</v>
      </c>
      <c r="H134" s="378">
        <v>4.0120719999999999E-2</v>
      </c>
      <c r="I134" s="446">
        <v>8.0000000000000007E-5</v>
      </c>
      <c r="J134" s="192"/>
      <c r="K134" s="536" t="s">
        <v>889</v>
      </c>
      <c r="L134" s="378">
        <v>0.68308411999999996</v>
      </c>
      <c r="M134" s="378">
        <v>0.13842868999999999</v>
      </c>
      <c r="N134" s="446">
        <v>0.12913977000000001</v>
      </c>
    </row>
    <row r="135" spans="1:14" ht="14.5" x14ac:dyDescent="0.35">
      <c r="A135" s="536" t="s">
        <v>829</v>
      </c>
      <c r="B135" s="378">
        <v>2.2425800000000001E-3</v>
      </c>
      <c r="C135" s="378">
        <v>0</v>
      </c>
      <c r="D135" s="446">
        <v>1.6105099999999999E-3</v>
      </c>
      <c r="E135" s="191"/>
      <c r="F135" s="536" t="s">
        <v>906</v>
      </c>
      <c r="G135" s="378">
        <v>0.25525016</v>
      </c>
      <c r="H135" s="378">
        <v>9.4904699999999991E-3</v>
      </c>
      <c r="I135" s="446">
        <v>8.0000000000000007E-5</v>
      </c>
      <c r="J135" s="191"/>
      <c r="K135" s="536" t="s">
        <v>818</v>
      </c>
      <c r="L135" s="378">
        <v>0</v>
      </c>
      <c r="M135" s="378">
        <v>7.7999999999999996E-3</v>
      </c>
      <c r="N135" s="446">
        <v>0.11070383</v>
      </c>
    </row>
    <row r="136" spans="1:14" ht="14.5" x14ac:dyDescent="0.35">
      <c r="A136" s="536" t="s">
        <v>717</v>
      </c>
      <c r="B136" s="378">
        <v>0</v>
      </c>
      <c r="C136" s="378">
        <v>17.885529550000001</v>
      </c>
      <c r="D136" s="446">
        <v>1.40905E-3</v>
      </c>
      <c r="E136" s="192"/>
      <c r="F136" s="536" t="s">
        <v>764</v>
      </c>
      <c r="G136" s="378">
        <v>0</v>
      </c>
      <c r="H136" s="378">
        <v>0</v>
      </c>
      <c r="I136" s="446">
        <v>7.4999999999999993E-5</v>
      </c>
      <c r="J136" s="192"/>
      <c r="K136" s="536" t="s">
        <v>811</v>
      </c>
      <c r="L136" s="378">
        <v>0</v>
      </c>
      <c r="M136" s="378">
        <v>0</v>
      </c>
      <c r="N136" s="446">
        <v>9.8174999999999998E-2</v>
      </c>
    </row>
    <row r="137" spans="1:14" ht="14.5" x14ac:dyDescent="0.35">
      <c r="A137" s="536" t="s">
        <v>789</v>
      </c>
      <c r="B137" s="378">
        <v>0</v>
      </c>
      <c r="C137" s="378">
        <v>3.6819199999999996E-2</v>
      </c>
      <c r="D137" s="446">
        <v>1.26925E-3</v>
      </c>
      <c r="E137" s="191"/>
      <c r="F137" s="536" t="s">
        <v>938</v>
      </c>
      <c r="G137" s="378">
        <v>8.0000000000000007E-5</v>
      </c>
      <c r="H137" s="378">
        <v>0</v>
      </c>
      <c r="I137" s="446">
        <v>5.0000000000000002E-5</v>
      </c>
      <c r="J137" s="191"/>
      <c r="K137" s="536" t="s">
        <v>868</v>
      </c>
      <c r="L137" s="378">
        <v>0.13792399999999999</v>
      </c>
      <c r="M137" s="378">
        <v>7.5633999999999996E-3</v>
      </c>
      <c r="N137" s="446">
        <v>8.1618650000000001E-2</v>
      </c>
    </row>
    <row r="138" spans="1:14" ht="14.5" x14ac:dyDescent="0.35">
      <c r="A138" s="536" t="s">
        <v>932</v>
      </c>
      <c r="B138" s="378">
        <v>1.1266500000000001E-3</v>
      </c>
      <c r="C138" s="378">
        <v>8.0135000000000004E-4</v>
      </c>
      <c r="D138" s="446">
        <v>8.9633000000000009E-4</v>
      </c>
      <c r="E138" s="192"/>
      <c r="F138" s="536" t="s">
        <v>784</v>
      </c>
      <c r="G138" s="378">
        <v>5.0000000000000001E-4</v>
      </c>
      <c r="H138" s="378">
        <v>0</v>
      </c>
      <c r="I138" s="446">
        <v>4.1220000000000002E-5</v>
      </c>
      <c r="J138" s="192"/>
      <c r="K138" s="536" t="s">
        <v>784</v>
      </c>
      <c r="L138" s="378">
        <v>2.7874699999999998E-3</v>
      </c>
      <c r="M138" s="378">
        <v>0.10414446000000001</v>
      </c>
      <c r="N138" s="446">
        <v>8.0813399999999994E-2</v>
      </c>
    </row>
    <row r="139" spans="1:14" ht="14.5" x14ac:dyDescent="0.35">
      <c r="A139" s="536" t="s">
        <v>870</v>
      </c>
      <c r="B139" s="378">
        <v>3.6508470000000001E-2</v>
      </c>
      <c r="C139" s="378">
        <v>4.5530889199999995</v>
      </c>
      <c r="D139" s="446">
        <v>7.7570999999999998E-4</v>
      </c>
      <c r="E139" s="191"/>
      <c r="F139" s="536" t="s">
        <v>888</v>
      </c>
      <c r="G139" s="378">
        <v>0</v>
      </c>
      <c r="H139" s="378">
        <v>0</v>
      </c>
      <c r="I139" s="446">
        <v>3.0000000000000001E-5</v>
      </c>
      <c r="J139" s="191"/>
      <c r="K139" s="536" t="s">
        <v>783</v>
      </c>
      <c r="L139" s="378">
        <v>0</v>
      </c>
      <c r="M139" s="378">
        <v>1E-3</v>
      </c>
      <c r="N139" s="446">
        <v>8.0549999999999997E-2</v>
      </c>
    </row>
    <row r="140" spans="1:14" ht="14.5" x14ac:dyDescent="0.35">
      <c r="A140" s="536" t="s">
        <v>808</v>
      </c>
      <c r="B140" s="378">
        <v>1.09095E-3</v>
      </c>
      <c r="C140" s="378">
        <v>9.0744359999999996E-2</v>
      </c>
      <c r="D140" s="446">
        <v>6.1603999999999999E-4</v>
      </c>
      <c r="E140" s="192"/>
      <c r="F140" s="536" t="s">
        <v>862</v>
      </c>
      <c r="G140" s="378">
        <v>0</v>
      </c>
      <c r="H140" s="378">
        <v>0</v>
      </c>
      <c r="I140" s="446">
        <v>3.0000000000000001E-5</v>
      </c>
      <c r="J140" s="192"/>
      <c r="K140" s="536" t="s">
        <v>890</v>
      </c>
      <c r="L140" s="378">
        <v>213.34073984</v>
      </c>
      <c r="M140" s="378">
        <v>6.6222960000000011E-2</v>
      </c>
      <c r="N140" s="446">
        <v>7.9276869999999999E-2</v>
      </c>
    </row>
    <row r="141" spans="1:14" ht="14.5" x14ac:dyDescent="0.35">
      <c r="A141" s="536" t="s">
        <v>725</v>
      </c>
      <c r="B141" s="378">
        <v>4.2468199999999998E-2</v>
      </c>
      <c r="C141" s="378">
        <v>2.6807250000000001E-2</v>
      </c>
      <c r="D141" s="446">
        <v>5.6420000000000005E-4</v>
      </c>
      <c r="E141" s="191"/>
      <c r="F141" s="536" t="s">
        <v>870</v>
      </c>
      <c r="G141" s="378">
        <v>0</v>
      </c>
      <c r="H141" s="378">
        <v>0</v>
      </c>
      <c r="I141" s="446">
        <v>2.5000000000000001E-5</v>
      </c>
      <c r="J141" s="191"/>
      <c r="K141" s="536" t="s">
        <v>880</v>
      </c>
      <c r="L141" s="378">
        <v>8.6590159999999999E-2</v>
      </c>
      <c r="M141" s="378">
        <v>0.86435499999999998</v>
      </c>
      <c r="N141" s="446">
        <v>7.5076000000000004E-2</v>
      </c>
    </row>
    <row r="142" spans="1:14" ht="14.5" x14ac:dyDescent="0.35">
      <c r="A142" s="536" t="s">
        <v>740</v>
      </c>
      <c r="B142" s="378">
        <v>0</v>
      </c>
      <c r="C142" s="378">
        <v>0</v>
      </c>
      <c r="D142" s="446">
        <v>5.5999000000000001E-4</v>
      </c>
      <c r="E142" s="192"/>
      <c r="F142" s="536" t="s">
        <v>759</v>
      </c>
      <c r="G142" s="378">
        <v>0</v>
      </c>
      <c r="H142" s="378">
        <v>0</v>
      </c>
      <c r="I142" s="446">
        <v>2.0999999999999999E-5</v>
      </c>
      <c r="J142" s="192"/>
      <c r="K142" s="536" t="s">
        <v>710</v>
      </c>
      <c r="L142" s="378">
        <v>2.1925E-2</v>
      </c>
      <c r="M142" s="378">
        <v>0.12115414999999999</v>
      </c>
      <c r="N142" s="446">
        <v>7.4749999999999997E-2</v>
      </c>
    </row>
    <row r="143" spans="1:14" ht="14.5" x14ac:dyDescent="0.35">
      <c r="A143" s="536" t="s">
        <v>927</v>
      </c>
      <c r="B143" s="378">
        <v>6.2095570000000003E-2</v>
      </c>
      <c r="C143" s="378">
        <v>0.13519877</v>
      </c>
      <c r="D143" s="446">
        <v>3.5E-4</v>
      </c>
      <c r="E143" s="191"/>
      <c r="F143" s="536" t="s">
        <v>758</v>
      </c>
      <c r="G143" s="378">
        <v>0</v>
      </c>
      <c r="H143" s="378">
        <v>0</v>
      </c>
      <c r="I143" s="446">
        <v>2.0000000000000002E-5</v>
      </c>
      <c r="J143" s="191"/>
      <c r="K143" s="536" t="s">
        <v>839</v>
      </c>
      <c r="L143" s="378">
        <v>1.0173709999999999E-2</v>
      </c>
      <c r="M143" s="378">
        <v>3.4118999999999997E-2</v>
      </c>
      <c r="N143" s="446">
        <v>7.3143020000000003E-2</v>
      </c>
    </row>
    <row r="144" spans="1:14" ht="14.5" x14ac:dyDescent="0.35">
      <c r="A144" s="536" t="s">
        <v>711</v>
      </c>
      <c r="B144" s="378">
        <v>0</v>
      </c>
      <c r="C144" s="378">
        <v>0</v>
      </c>
      <c r="D144" s="446">
        <v>3.5E-4</v>
      </c>
      <c r="E144" s="192"/>
      <c r="F144" s="536" t="s">
        <v>802</v>
      </c>
      <c r="G144" s="378">
        <v>0</v>
      </c>
      <c r="H144" s="378">
        <v>0</v>
      </c>
      <c r="I144" s="446">
        <v>2.0000000000000002E-5</v>
      </c>
      <c r="J144" s="192"/>
      <c r="K144" s="536" t="s">
        <v>841</v>
      </c>
      <c r="L144" s="378">
        <v>3.337913E-2</v>
      </c>
      <c r="M144" s="378">
        <v>1.44381E-3</v>
      </c>
      <c r="N144" s="446">
        <v>6.7643949999999994E-2</v>
      </c>
    </row>
    <row r="145" spans="1:14" ht="14.5" x14ac:dyDescent="0.35">
      <c r="A145" s="536" t="s">
        <v>759</v>
      </c>
      <c r="B145" s="378">
        <v>2.7024999999999998E-4</v>
      </c>
      <c r="C145" s="378">
        <v>5.2653700000000001E-3</v>
      </c>
      <c r="D145" s="446">
        <v>2.3699999999999999E-4</v>
      </c>
      <c r="E145" s="191"/>
      <c r="F145" s="536" t="s">
        <v>867</v>
      </c>
      <c r="G145" s="378">
        <v>1.0293E-2</v>
      </c>
      <c r="H145" s="378">
        <v>2.0823200000000004E-3</v>
      </c>
      <c r="I145" s="446">
        <v>1.9000000000000001E-5</v>
      </c>
      <c r="J145" s="191"/>
      <c r="K145" s="536" t="s">
        <v>752</v>
      </c>
      <c r="L145" s="378">
        <v>4.1E-5</v>
      </c>
      <c r="M145" s="378">
        <v>4.8143000000000003E-4</v>
      </c>
      <c r="N145" s="446">
        <v>6.3188019999999998E-2</v>
      </c>
    </row>
    <row r="146" spans="1:14" ht="14.5" x14ac:dyDescent="0.35">
      <c r="A146" s="536" t="s">
        <v>763</v>
      </c>
      <c r="B146" s="378">
        <v>0</v>
      </c>
      <c r="C146" s="378">
        <v>0</v>
      </c>
      <c r="D146" s="446">
        <v>2.2730000000000002E-4</v>
      </c>
      <c r="E146" s="192"/>
      <c r="F146" s="536" t="s">
        <v>769</v>
      </c>
      <c r="G146" s="378">
        <v>0</v>
      </c>
      <c r="H146" s="378">
        <v>5.0000000000000002E-5</v>
      </c>
      <c r="I146" s="446">
        <v>5.0000000000000004E-6</v>
      </c>
      <c r="J146" s="192"/>
      <c r="K146" s="536" t="s">
        <v>834</v>
      </c>
      <c r="L146" s="378">
        <v>1.097599E-2</v>
      </c>
      <c r="M146" s="378">
        <v>6.5099999999999999E-4</v>
      </c>
      <c r="N146" s="446">
        <v>6.1011709999999997E-2</v>
      </c>
    </row>
    <row r="147" spans="1:14" ht="14.5" x14ac:dyDescent="0.35">
      <c r="A147" s="536" t="s">
        <v>702</v>
      </c>
      <c r="B147" s="378">
        <v>0</v>
      </c>
      <c r="C147" s="378">
        <v>0</v>
      </c>
      <c r="D147" s="446">
        <v>0</v>
      </c>
      <c r="E147" s="191"/>
      <c r="F147" s="536" t="s">
        <v>698</v>
      </c>
      <c r="G147" s="378">
        <v>0</v>
      </c>
      <c r="H147" s="378">
        <v>0</v>
      </c>
      <c r="I147" s="446">
        <v>0</v>
      </c>
      <c r="J147" s="191"/>
      <c r="K147" s="536" t="s">
        <v>817</v>
      </c>
      <c r="L147" s="378">
        <v>6.9915779999999997E-2</v>
      </c>
      <c r="M147" s="378">
        <v>0.59894592000000002</v>
      </c>
      <c r="N147" s="446">
        <v>6.0823379999999996E-2</v>
      </c>
    </row>
    <row r="148" spans="1:14" ht="14.5" x14ac:dyDescent="0.35">
      <c r="A148" s="536" t="s">
        <v>753</v>
      </c>
      <c r="B148" s="378">
        <v>0</v>
      </c>
      <c r="C148" s="378">
        <v>0</v>
      </c>
      <c r="D148" s="446">
        <v>0</v>
      </c>
      <c r="E148" s="192"/>
      <c r="F148" s="536" t="s">
        <v>809</v>
      </c>
      <c r="G148" s="378">
        <v>2.5744600000000002E-3</v>
      </c>
      <c r="H148" s="378">
        <v>0</v>
      </c>
      <c r="I148" s="446">
        <v>0</v>
      </c>
      <c r="J148" s="192"/>
      <c r="K148" s="536" t="s">
        <v>822</v>
      </c>
      <c r="L148" s="378">
        <v>0</v>
      </c>
      <c r="M148" s="378">
        <v>0</v>
      </c>
      <c r="N148" s="446">
        <v>5.6119580000000002E-2</v>
      </c>
    </row>
    <row r="149" spans="1:14" ht="14.5" x14ac:dyDescent="0.35">
      <c r="A149" s="536" t="s">
        <v>807</v>
      </c>
      <c r="B149" s="378">
        <v>0</v>
      </c>
      <c r="C149" s="378">
        <v>0</v>
      </c>
      <c r="D149" s="446">
        <v>0</v>
      </c>
      <c r="E149" s="191"/>
      <c r="F149" s="536" t="s">
        <v>788</v>
      </c>
      <c r="G149" s="378">
        <v>0</v>
      </c>
      <c r="H149" s="378">
        <v>0</v>
      </c>
      <c r="I149" s="446">
        <v>0</v>
      </c>
      <c r="J149" s="191"/>
      <c r="K149" s="536" t="s">
        <v>813</v>
      </c>
      <c r="L149" s="378">
        <v>7.1403009999999989E-2</v>
      </c>
      <c r="M149" s="378">
        <v>7.9673699999999997E-3</v>
      </c>
      <c r="N149" s="446">
        <v>4.8765620000000003E-2</v>
      </c>
    </row>
    <row r="150" spans="1:14" ht="14.5" x14ac:dyDescent="0.35">
      <c r="A150" s="536" t="s">
        <v>888</v>
      </c>
      <c r="B150" s="378">
        <v>0</v>
      </c>
      <c r="C150" s="378">
        <v>0</v>
      </c>
      <c r="D150" s="446">
        <v>0</v>
      </c>
      <c r="E150" s="192"/>
      <c r="F150" s="536" t="s">
        <v>852</v>
      </c>
      <c r="G150" s="378">
        <v>0</v>
      </c>
      <c r="H150" s="378">
        <v>0</v>
      </c>
      <c r="I150" s="446">
        <v>0</v>
      </c>
      <c r="J150" s="192"/>
      <c r="K150" s="536" t="s">
        <v>764</v>
      </c>
      <c r="L150" s="378">
        <v>4.1989815199999994</v>
      </c>
      <c r="M150" s="378">
        <v>0.22316754</v>
      </c>
      <c r="N150" s="446">
        <v>4.8194910000000001E-2</v>
      </c>
    </row>
    <row r="151" spans="1:14" ht="14.5" x14ac:dyDescent="0.35">
      <c r="A151" s="536" t="s">
        <v>788</v>
      </c>
      <c r="B151" s="378">
        <v>0</v>
      </c>
      <c r="C151" s="378">
        <v>0</v>
      </c>
      <c r="D151" s="446">
        <v>0</v>
      </c>
      <c r="E151" s="191"/>
      <c r="F151" s="536" t="s">
        <v>720</v>
      </c>
      <c r="G151" s="378">
        <v>0</v>
      </c>
      <c r="H151" s="378">
        <v>0</v>
      </c>
      <c r="I151" s="446">
        <v>0</v>
      </c>
      <c r="J151" s="191"/>
      <c r="K151" s="536" t="s">
        <v>838</v>
      </c>
      <c r="L151" s="378">
        <v>9.5566460000000006E-2</v>
      </c>
      <c r="M151" s="378">
        <v>0.13523095999999998</v>
      </c>
      <c r="N151" s="446">
        <v>4.531321E-2</v>
      </c>
    </row>
    <row r="152" spans="1:14" ht="14.5" x14ac:dyDescent="0.35">
      <c r="A152" s="536" t="s">
        <v>852</v>
      </c>
      <c r="B152" s="378">
        <v>0</v>
      </c>
      <c r="C152" s="378">
        <v>0</v>
      </c>
      <c r="D152" s="446">
        <v>0</v>
      </c>
      <c r="E152" s="192"/>
      <c r="F152" s="536" t="s">
        <v>712</v>
      </c>
      <c r="G152" s="378">
        <v>0</v>
      </c>
      <c r="H152" s="378">
        <v>0</v>
      </c>
      <c r="I152" s="446">
        <v>0</v>
      </c>
      <c r="J152" s="192"/>
      <c r="K152" s="536" t="s">
        <v>815</v>
      </c>
      <c r="L152" s="378">
        <v>1.2472889999999999E-2</v>
      </c>
      <c r="M152" s="378">
        <v>5.7941670000000001E-2</v>
      </c>
      <c r="N152" s="446">
        <v>4.5137769999999994E-2</v>
      </c>
    </row>
    <row r="153" spans="1:14" ht="14.5" x14ac:dyDescent="0.35">
      <c r="A153" s="536" t="s">
        <v>720</v>
      </c>
      <c r="B153" s="378">
        <v>0</v>
      </c>
      <c r="C153" s="378">
        <v>0</v>
      </c>
      <c r="D153" s="446">
        <v>0</v>
      </c>
      <c r="E153" s="191"/>
      <c r="F153" s="536" t="s">
        <v>897</v>
      </c>
      <c r="G153" s="378">
        <v>0</v>
      </c>
      <c r="H153" s="378">
        <v>0</v>
      </c>
      <c r="I153" s="446">
        <v>0</v>
      </c>
      <c r="J153" s="191"/>
      <c r="K153" s="536" t="s">
        <v>694</v>
      </c>
      <c r="L153" s="378">
        <v>0</v>
      </c>
      <c r="M153" s="378">
        <v>0</v>
      </c>
      <c r="N153" s="446">
        <v>4.2520820000000001E-2</v>
      </c>
    </row>
    <row r="154" spans="1:14" ht="14.5" x14ac:dyDescent="0.35">
      <c r="A154" s="536" t="s">
        <v>897</v>
      </c>
      <c r="B154" s="378">
        <v>0</v>
      </c>
      <c r="C154" s="378">
        <v>0</v>
      </c>
      <c r="D154" s="446">
        <v>0</v>
      </c>
      <c r="E154" s="192"/>
      <c r="F154" s="536" t="s">
        <v>869</v>
      </c>
      <c r="G154" s="378">
        <v>0</v>
      </c>
      <c r="H154" s="378">
        <v>0</v>
      </c>
      <c r="I154" s="446">
        <v>0</v>
      </c>
      <c r="J154" s="192"/>
      <c r="K154" s="536" t="s">
        <v>730</v>
      </c>
      <c r="L154" s="378">
        <v>0.11151095</v>
      </c>
      <c r="M154" s="378">
        <v>0</v>
      </c>
      <c r="N154" s="446">
        <v>4.1752040000000004E-2</v>
      </c>
    </row>
    <row r="155" spans="1:14" ht="14.5" x14ac:dyDescent="0.35">
      <c r="A155" s="536" t="s">
        <v>869</v>
      </c>
      <c r="B155" s="378">
        <v>6.0075100000000006E-3</v>
      </c>
      <c r="C155" s="378">
        <v>0</v>
      </c>
      <c r="D155" s="446">
        <v>0</v>
      </c>
      <c r="E155" s="191"/>
      <c r="F155" s="536" t="s">
        <v>805</v>
      </c>
      <c r="G155" s="378">
        <v>0</v>
      </c>
      <c r="H155" s="378">
        <v>0</v>
      </c>
      <c r="I155" s="446">
        <v>0</v>
      </c>
      <c r="J155" s="191"/>
      <c r="K155" s="536" t="s">
        <v>803</v>
      </c>
      <c r="L155" s="378">
        <v>2.3615549999999999E-2</v>
      </c>
      <c r="M155" s="378">
        <v>3.109164E-2</v>
      </c>
      <c r="N155" s="446">
        <v>4.1397669999999998E-2</v>
      </c>
    </row>
    <row r="156" spans="1:14" ht="14.5" x14ac:dyDescent="0.35">
      <c r="A156" s="536" t="s">
        <v>862</v>
      </c>
      <c r="B156" s="378">
        <v>0</v>
      </c>
      <c r="C156" s="378">
        <v>0</v>
      </c>
      <c r="D156" s="446">
        <v>0</v>
      </c>
      <c r="E156" s="192"/>
      <c r="F156" s="536" t="s">
        <v>746</v>
      </c>
      <c r="G156" s="378">
        <v>0</v>
      </c>
      <c r="H156" s="378">
        <v>0</v>
      </c>
      <c r="I156" s="446">
        <v>0</v>
      </c>
      <c r="J156" s="192"/>
      <c r="K156" s="536" t="s">
        <v>806</v>
      </c>
      <c r="L156" s="378">
        <v>0.16264818</v>
      </c>
      <c r="M156" s="378">
        <v>2.4375669999999999E-2</v>
      </c>
      <c r="N156" s="446">
        <v>3.6614379999999995E-2</v>
      </c>
    </row>
    <row r="157" spans="1:14" ht="14.5" x14ac:dyDescent="0.35">
      <c r="A157" s="536" t="s">
        <v>805</v>
      </c>
      <c r="B157" s="378">
        <v>0</v>
      </c>
      <c r="C157" s="378">
        <v>0</v>
      </c>
      <c r="D157" s="446">
        <v>0</v>
      </c>
      <c r="E157" s="191"/>
      <c r="F157" s="536" t="s">
        <v>711</v>
      </c>
      <c r="G157" s="378">
        <v>0</v>
      </c>
      <c r="H157" s="378">
        <v>2.0000000000000001E-4</v>
      </c>
      <c r="I157" s="446">
        <v>0</v>
      </c>
      <c r="J157" s="191"/>
      <c r="K157" s="536" t="s">
        <v>795</v>
      </c>
      <c r="L157" s="378">
        <v>0.5511079499999999</v>
      </c>
      <c r="M157" s="378">
        <v>1.6334999999999999E-2</v>
      </c>
      <c r="N157" s="446">
        <v>3.549385E-2</v>
      </c>
    </row>
    <row r="158" spans="1:14" ht="14.5" x14ac:dyDescent="0.35">
      <c r="A158" s="536" t="s">
        <v>746</v>
      </c>
      <c r="B158" s="378">
        <v>0</v>
      </c>
      <c r="C158" s="378">
        <v>0</v>
      </c>
      <c r="D158" s="446">
        <v>0</v>
      </c>
      <c r="E158" s="192"/>
      <c r="F158" s="536" t="s">
        <v>810</v>
      </c>
      <c r="G158" s="378">
        <v>0</v>
      </c>
      <c r="H158" s="378">
        <v>1.5920799999999998E-3</v>
      </c>
      <c r="I158" s="446">
        <v>0</v>
      </c>
      <c r="J158" s="192"/>
      <c r="K158" s="536" t="s">
        <v>778</v>
      </c>
      <c r="L158" s="378">
        <v>6.3839999999999994E-2</v>
      </c>
      <c r="M158" s="378">
        <v>1.7565049999999999E-2</v>
      </c>
      <c r="N158" s="446">
        <v>3.2338900000000004E-2</v>
      </c>
    </row>
    <row r="159" spans="1:14" ht="14.5" x14ac:dyDescent="0.35">
      <c r="A159" s="536" t="s">
        <v>764</v>
      </c>
      <c r="B159" s="378">
        <v>1.6402291499999999</v>
      </c>
      <c r="C159" s="378">
        <v>1.7407275</v>
      </c>
      <c r="D159" s="446">
        <v>0</v>
      </c>
      <c r="E159" s="191"/>
      <c r="F159" s="536" t="s">
        <v>874</v>
      </c>
      <c r="G159" s="378">
        <v>0</v>
      </c>
      <c r="H159" s="378">
        <v>2.4181199999999997E-3</v>
      </c>
      <c r="I159" s="446">
        <v>0</v>
      </c>
      <c r="J159" s="191"/>
      <c r="K159" s="536" t="s">
        <v>802</v>
      </c>
      <c r="L159" s="378">
        <v>1.210025E-2</v>
      </c>
      <c r="M159" s="378">
        <v>4.0000000000000001E-3</v>
      </c>
      <c r="N159" s="446">
        <v>3.1817999999999999E-2</v>
      </c>
    </row>
    <row r="160" spans="1:14" ht="14.5" x14ac:dyDescent="0.35">
      <c r="A160" s="536" t="s">
        <v>810</v>
      </c>
      <c r="B160" s="378">
        <v>0</v>
      </c>
      <c r="C160" s="378">
        <v>0</v>
      </c>
      <c r="D160" s="446">
        <v>0</v>
      </c>
      <c r="E160" s="192"/>
      <c r="F160" s="536" t="s">
        <v>860</v>
      </c>
      <c r="G160" s="378">
        <v>0</v>
      </c>
      <c r="H160" s="378">
        <v>0</v>
      </c>
      <c r="I160" s="446">
        <v>0</v>
      </c>
      <c r="J160" s="192"/>
      <c r="K160" s="536" t="s">
        <v>884</v>
      </c>
      <c r="L160" s="378">
        <v>1.575029E-2</v>
      </c>
      <c r="M160" s="378">
        <v>2.5769899999999999E-3</v>
      </c>
      <c r="N160" s="446">
        <v>2.9616200000000002E-2</v>
      </c>
    </row>
    <row r="161" spans="1:14" ht="14.5" x14ac:dyDescent="0.35">
      <c r="A161" s="536" t="s">
        <v>828</v>
      </c>
      <c r="B161" s="378">
        <v>0</v>
      </c>
      <c r="C161" s="378">
        <v>0</v>
      </c>
      <c r="D161" s="446">
        <v>0</v>
      </c>
      <c r="E161" s="191"/>
      <c r="F161" s="536" t="s">
        <v>747</v>
      </c>
      <c r="G161" s="378">
        <v>0</v>
      </c>
      <c r="H161" s="378">
        <v>0</v>
      </c>
      <c r="I161" s="446">
        <v>0</v>
      </c>
      <c r="J161" s="191"/>
      <c r="K161" s="536" t="s">
        <v>758</v>
      </c>
      <c r="L161" s="378">
        <v>1.663629</v>
      </c>
      <c r="M161" s="378">
        <v>0.15947904000000002</v>
      </c>
      <c r="N161" s="446">
        <v>2.3716349999999997E-2</v>
      </c>
    </row>
    <row r="162" spans="1:14" ht="14.5" x14ac:dyDescent="0.35">
      <c r="A162" s="536" t="s">
        <v>874</v>
      </c>
      <c r="B162" s="378">
        <v>0</v>
      </c>
      <c r="C162" s="378">
        <v>0</v>
      </c>
      <c r="D162" s="446">
        <v>0</v>
      </c>
      <c r="E162" s="192"/>
      <c r="F162" s="536" t="s">
        <v>858</v>
      </c>
      <c r="G162" s="378">
        <v>5.0000000000000002E-5</v>
      </c>
      <c r="H162" s="378">
        <v>2.5999999999999998E-4</v>
      </c>
      <c r="I162" s="446">
        <v>0</v>
      </c>
      <c r="J162" s="192"/>
      <c r="K162" s="536" t="s">
        <v>876</v>
      </c>
      <c r="L162" s="378">
        <v>3.9840970000000003E-2</v>
      </c>
      <c r="M162" s="378">
        <v>0.3905651</v>
      </c>
      <c r="N162" s="446">
        <v>2.327947E-2</v>
      </c>
    </row>
    <row r="163" spans="1:14" ht="14.5" x14ac:dyDescent="0.35">
      <c r="A163" s="536" t="s">
        <v>938</v>
      </c>
      <c r="B163" s="378">
        <v>0</v>
      </c>
      <c r="C163" s="378">
        <v>0</v>
      </c>
      <c r="D163" s="446">
        <v>0</v>
      </c>
      <c r="E163" s="191"/>
      <c r="F163" s="536" t="s">
        <v>845</v>
      </c>
      <c r="G163" s="378">
        <v>0</v>
      </c>
      <c r="H163" s="378">
        <v>0</v>
      </c>
      <c r="I163" s="446">
        <v>0</v>
      </c>
      <c r="J163" s="191"/>
      <c r="K163" s="536" t="s">
        <v>835</v>
      </c>
      <c r="L163" s="378">
        <v>0.16209799999999999</v>
      </c>
      <c r="M163" s="378">
        <v>3.98067E-2</v>
      </c>
      <c r="N163" s="446">
        <v>2.1972140000000001E-2</v>
      </c>
    </row>
    <row r="164" spans="1:14" ht="14.5" x14ac:dyDescent="0.35">
      <c r="A164" s="536" t="s">
        <v>884</v>
      </c>
      <c r="B164" s="378">
        <v>0</v>
      </c>
      <c r="C164" s="378">
        <v>0</v>
      </c>
      <c r="D164" s="446">
        <v>0</v>
      </c>
      <c r="E164" s="192"/>
      <c r="F164" s="536" t="s">
        <v>713</v>
      </c>
      <c r="G164" s="378">
        <v>3.0000000000000001E-5</v>
      </c>
      <c r="H164" s="378">
        <v>0</v>
      </c>
      <c r="I164" s="446">
        <v>0</v>
      </c>
      <c r="J164" s="192"/>
      <c r="K164" s="536" t="s">
        <v>804</v>
      </c>
      <c r="L164" s="378">
        <v>5.4216799999999999E-3</v>
      </c>
      <c r="M164" s="378">
        <v>5.6194550000000003E-2</v>
      </c>
      <c r="N164" s="446">
        <v>2.040846E-2</v>
      </c>
    </row>
    <row r="165" spans="1:14" ht="14.5" x14ac:dyDescent="0.35">
      <c r="A165" s="536" t="s">
        <v>860</v>
      </c>
      <c r="B165" s="378">
        <v>0</v>
      </c>
      <c r="C165" s="378">
        <v>0</v>
      </c>
      <c r="D165" s="446">
        <v>0</v>
      </c>
      <c r="E165" s="191"/>
      <c r="F165" s="536" t="s">
        <v>728</v>
      </c>
      <c r="G165" s="378">
        <v>0</v>
      </c>
      <c r="H165" s="378">
        <v>0</v>
      </c>
      <c r="I165" s="446">
        <v>0</v>
      </c>
      <c r="J165" s="191"/>
      <c r="K165" s="536" t="s">
        <v>849</v>
      </c>
      <c r="L165" s="378">
        <v>3.0640999999999998</v>
      </c>
      <c r="M165" s="378">
        <v>2.5264999999999999E-2</v>
      </c>
      <c r="N165" s="446">
        <v>2.0219999999999998E-2</v>
      </c>
    </row>
    <row r="166" spans="1:14" ht="14.5" x14ac:dyDescent="0.35">
      <c r="A166" s="536" t="s">
        <v>747</v>
      </c>
      <c r="B166" s="378">
        <v>0</v>
      </c>
      <c r="C166" s="378">
        <v>0</v>
      </c>
      <c r="D166" s="446">
        <v>0</v>
      </c>
      <c r="E166" s="192"/>
      <c r="F166" s="536" t="s">
        <v>749</v>
      </c>
      <c r="G166" s="378">
        <v>0</v>
      </c>
      <c r="H166" s="378">
        <v>0</v>
      </c>
      <c r="I166" s="446">
        <v>0</v>
      </c>
      <c r="J166" s="192"/>
      <c r="K166" s="536" t="s">
        <v>793</v>
      </c>
      <c r="L166" s="378">
        <v>9.8506039999999989E-2</v>
      </c>
      <c r="M166" s="378">
        <v>7.8875910000000007E-2</v>
      </c>
      <c r="N166" s="446">
        <v>1.9666990000000002E-2</v>
      </c>
    </row>
    <row r="167" spans="1:14" ht="14.5" x14ac:dyDescent="0.35">
      <c r="A167" s="536" t="s">
        <v>868</v>
      </c>
      <c r="B167" s="378">
        <v>0</v>
      </c>
      <c r="C167" s="378">
        <v>0</v>
      </c>
      <c r="D167" s="446">
        <v>0</v>
      </c>
      <c r="E167" s="191"/>
      <c r="F167" s="536" t="s">
        <v>842</v>
      </c>
      <c r="G167" s="378">
        <v>0</v>
      </c>
      <c r="H167" s="378">
        <v>0</v>
      </c>
      <c r="I167" s="446">
        <v>0</v>
      </c>
      <c r="J167" s="191"/>
      <c r="K167" s="536" t="s">
        <v>728</v>
      </c>
      <c r="L167" s="378">
        <v>0</v>
      </c>
      <c r="M167" s="378">
        <v>0</v>
      </c>
      <c r="N167" s="446">
        <v>1.470697E-2</v>
      </c>
    </row>
    <row r="168" spans="1:14" ht="14.5" x14ac:dyDescent="0.35">
      <c r="A168" s="536" t="s">
        <v>819</v>
      </c>
      <c r="B168" s="378">
        <v>0</v>
      </c>
      <c r="C168" s="378">
        <v>0</v>
      </c>
      <c r="D168" s="446">
        <v>0</v>
      </c>
      <c r="E168" s="192"/>
      <c r="F168" s="536" t="s">
        <v>851</v>
      </c>
      <c r="G168" s="378">
        <v>0</v>
      </c>
      <c r="H168" s="378">
        <v>0</v>
      </c>
      <c r="I168" s="446">
        <v>0</v>
      </c>
      <c r="J168" s="192"/>
      <c r="K168" s="536" t="s">
        <v>848</v>
      </c>
      <c r="L168" s="378">
        <v>4.5829339999999996E-2</v>
      </c>
      <c r="M168" s="378">
        <v>0.11299160000000001</v>
      </c>
      <c r="N168" s="446">
        <v>1.4222E-2</v>
      </c>
    </row>
    <row r="169" spans="1:14" ht="14.5" x14ac:dyDescent="0.35">
      <c r="A169" s="536" t="s">
        <v>858</v>
      </c>
      <c r="B169" s="378">
        <v>0</v>
      </c>
      <c r="C169" s="378">
        <v>0</v>
      </c>
      <c r="D169" s="446">
        <v>0</v>
      </c>
      <c r="E169" s="191"/>
      <c r="F169" s="536" t="s">
        <v>714</v>
      </c>
      <c r="G169" s="378">
        <v>2.9229999999999998E-3</v>
      </c>
      <c r="H169" s="378">
        <v>0</v>
      </c>
      <c r="I169" s="446">
        <v>0</v>
      </c>
      <c r="J169" s="191"/>
      <c r="K169" s="536" t="s">
        <v>779</v>
      </c>
      <c r="L169" s="378">
        <v>0.29499999999999998</v>
      </c>
      <c r="M169" s="378">
        <v>0</v>
      </c>
      <c r="N169" s="446">
        <v>1.4009000000000001E-2</v>
      </c>
    </row>
    <row r="170" spans="1:14" ht="14.5" x14ac:dyDescent="0.35">
      <c r="A170" s="536" t="s">
        <v>845</v>
      </c>
      <c r="B170" s="378">
        <v>0</v>
      </c>
      <c r="C170" s="378">
        <v>0</v>
      </c>
      <c r="D170" s="446">
        <v>0</v>
      </c>
      <c r="E170" s="192"/>
      <c r="F170" s="536" t="s">
        <v>740</v>
      </c>
      <c r="G170" s="378">
        <v>0</v>
      </c>
      <c r="H170" s="378">
        <v>0</v>
      </c>
      <c r="I170" s="446">
        <v>0</v>
      </c>
      <c r="J170" s="192"/>
      <c r="K170" s="536" t="s">
        <v>856</v>
      </c>
      <c r="L170" s="378">
        <v>0.28042299999999998</v>
      </c>
      <c r="M170" s="378">
        <v>0.11293</v>
      </c>
      <c r="N170" s="446">
        <v>1.3619590000000001E-2</v>
      </c>
    </row>
    <row r="171" spans="1:14" ht="14.5" x14ac:dyDescent="0.35">
      <c r="A171" s="536" t="s">
        <v>928</v>
      </c>
      <c r="B171" s="378">
        <v>0.40390588999999999</v>
      </c>
      <c r="C171" s="378">
        <v>0.57477562999999998</v>
      </c>
      <c r="D171" s="446">
        <v>0</v>
      </c>
      <c r="E171" s="191"/>
      <c r="F171" s="536" t="s">
        <v>733</v>
      </c>
      <c r="G171" s="378">
        <v>0</v>
      </c>
      <c r="H171" s="378">
        <v>0</v>
      </c>
      <c r="I171" s="446">
        <v>0</v>
      </c>
      <c r="J171" s="191"/>
      <c r="K171" s="536" t="s">
        <v>877</v>
      </c>
      <c r="L171" s="378">
        <v>3.3702999999999997E-2</v>
      </c>
      <c r="M171" s="378">
        <v>1.2801E-2</v>
      </c>
      <c r="N171" s="446">
        <v>1.3070999999999999E-2</v>
      </c>
    </row>
    <row r="172" spans="1:14" ht="14.5" x14ac:dyDescent="0.35">
      <c r="A172" s="536" t="s">
        <v>719</v>
      </c>
      <c r="B172" s="378">
        <v>0</v>
      </c>
      <c r="C172" s="378">
        <v>5.0442879999999995E-2</v>
      </c>
      <c r="D172" s="446">
        <v>0</v>
      </c>
      <c r="E172" s="192"/>
      <c r="F172" s="536" t="s">
        <v>742</v>
      </c>
      <c r="G172" s="378">
        <v>0</v>
      </c>
      <c r="H172" s="378">
        <v>1.6000000000000001E-4</v>
      </c>
      <c r="I172" s="446">
        <v>0</v>
      </c>
      <c r="J172" s="192"/>
      <c r="K172" s="536" t="s">
        <v>895</v>
      </c>
      <c r="L172" s="378">
        <v>0.18928295000000001</v>
      </c>
      <c r="M172" s="378">
        <v>0.12311416999999999</v>
      </c>
      <c r="N172" s="446">
        <v>1.1833700000000001E-2</v>
      </c>
    </row>
    <row r="173" spans="1:14" ht="14.5" x14ac:dyDescent="0.35">
      <c r="A173" s="536" t="s">
        <v>713</v>
      </c>
      <c r="B173" s="378">
        <v>0</v>
      </c>
      <c r="C173" s="378">
        <v>0</v>
      </c>
      <c r="D173" s="446">
        <v>0</v>
      </c>
      <c r="E173" s="191"/>
      <c r="F173" s="536" t="s">
        <v>757</v>
      </c>
      <c r="G173" s="378">
        <v>0</v>
      </c>
      <c r="H173" s="378">
        <v>0</v>
      </c>
      <c r="I173" s="446">
        <v>0</v>
      </c>
      <c r="J173" s="191"/>
      <c r="K173" s="536" t="s">
        <v>808</v>
      </c>
      <c r="L173" s="378">
        <v>0.33410729</v>
      </c>
      <c r="M173" s="378">
        <v>0</v>
      </c>
      <c r="N173" s="446">
        <v>1.1394209999999998E-2</v>
      </c>
    </row>
    <row r="174" spans="1:14" ht="14.5" x14ac:dyDescent="0.35">
      <c r="A174" s="536" t="s">
        <v>728</v>
      </c>
      <c r="B174" s="378">
        <v>3.9952E-3</v>
      </c>
      <c r="C174" s="378">
        <v>7.5967500000000002E-3</v>
      </c>
      <c r="D174" s="446">
        <v>0</v>
      </c>
      <c r="E174" s="192"/>
      <c r="F174" s="536" t="s">
        <v>721</v>
      </c>
      <c r="G174" s="378">
        <v>1.8620000000000001E-5</v>
      </c>
      <c r="H174" s="378">
        <v>3.0000000000000001E-5</v>
      </c>
      <c r="I174" s="446">
        <v>0</v>
      </c>
      <c r="J174" s="192"/>
      <c r="K174" s="536" t="s">
        <v>857</v>
      </c>
      <c r="L174" s="378">
        <v>1.3980239399999999</v>
      </c>
      <c r="M174" s="378">
        <v>2.81608E-2</v>
      </c>
      <c r="N174" s="446">
        <v>1.0489510000000001E-2</v>
      </c>
    </row>
    <row r="175" spans="1:14" ht="14.5" x14ac:dyDescent="0.35">
      <c r="A175" s="536" t="s">
        <v>749</v>
      </c>
      <c r="B175" s="378">
        <v>0</v>
      </c>
      <c r="C175" s="378">
        <v>0</v>
      </c>
      <c r="D175" s="446">
        <v>0</v>
      </c>
      <c r="E175" s="191"/>
      <c r="F175" s="536" t="s">
        <v>705</v>
      </c>
      <c r="G175" s="378">
        <v>0</v>
      </c>
      <c r="H175" s="378">
        <v>0</v>
      </c>
      <c r="I175" s="446">
        <v>0</v>
      </c>
      <c r="J175" s="191"/>
      <c r="K175" s="536" t="s">
        <v>899</v>
      </c>
      <c r="L175" s="378">
        <v>4.7590000000000002E-3</v>
      </c>
      <c r="M175" s="378">
        <v>2.72972313</v>
      </c>
      <c r="N175" s="446">
        <v>0.01</v>
      </c>
    </row>
    <row r="176" spans="1:14" ht="14.5" x14ac:dyDescent="0.35">
      <c r="A176" s="536" t="s">
        <v>714</v>
      </c>
      <c r="B176" s="378">
        <v>0</v>
      </c>
      <c r="C176" s="378">
        <v>0</v>
      </c>
      <c r="D176" s="446">
        <v>0</v>
      </c>
      <c r="E176" s="192"/>
      <c r="F176" s="536" t="s">
        <v>707</v>
      </c>
      <c r="G176" s="378">
        <v>0</v>
      </c>
      <c r="H176" s="378">
        <v>0</v>
      </c>
      <c r="I176" s="446">
        <v>0</v>
      </c>
      <c r="J176" s="192"/>
      <c r="K176" s="536" t="s">
        <v>913</v>
      </c>
      <c r="L176" s="378">
        <v>9.4536919999999997E-2</v>
      </c>
      <c r="M176" s="378">
        <v>0.40171303999999997</v>
      </c>
      <c r="N176" s="446">
        <v>9.9576100000000004E-3</v>
      </c>
    </row>
    <row r="177" spans="1:14" ht="14.5" x14ac:dyDescent="0.35">
      <c r="A177" s="536" t="s">
        <v>733</v>
      </c>
      <c r="B177" s="378">
        <v>0</v>
      </c>
      <c r="C177" s="378">
        <v>0</v>
      </c>
      <c r="D177" s="446">
        <v>0</v>
      </c>
      <c r="E177" s="191"/>
      <c r="F177" s="536" t="s">
        <v>726</v>
      </c>
      <c r="G177" s="378">
        <v>5.5000000000000003E-4</v>
      </c>
      <c r="H177" s="378">
        <v>0</v>
      </c>
      <c r="I177" s="446">
        <v>0</v>
      </c>
      <c r="J177" s="191"/>
      <c r="K177" s="536" t="s">
        <v>750</v>
      </c>
      <c r="L177" s="378">
        <v>2.5000000000000001E-3</v>
      </c>
      <c r="M177" s="378">
        <v>0</v>
      </c>
      <c r="N177" s="446">
        <v>9.4999999999999998E-3</v>
      </c>
    </row>
    <row r="178" spans="1:14" ht="14.5" x14ac:dyDescent="0.35">
      <c r="A178" s="536" t="s">
        <v>742</v>
      </c>
      <c r="B178" s="378">
        <v>0</v>
      </c>
      <c r="C178" s="378">
        <v>0</v>
      </c>
      <c r="D178" s="446">
        <v>0</v>
      </c>
      <c r="E178" s="192"/>
      <c r="F178" s="536" t="s">
        <v>723</v>
      </c>
      <c r="G178" s="378">
        <v>0</v>
      </c>
      <c r="H178" s="378">
        <v>0</v>
      </c>
      <c r="I178" s="446">
        <v>0</v>
      </c>
      <c r="J178" s="192"/>
      <c r="K178" s="536" t="s">
        <v>746</v>
      </c>
      <c r="L178" s="378">
        <v>0</v>
      </c>
      <c r="M178" s="378">
        <v>8.0631999999999995E-3</v>
      </c>
      <c r="N178" s="446">
        <v>7.9632000000000001E-3</v>
      </c>
    </row>
    <row r="179" spans="1:14" ht="14.5" x14ac:dyDescent="0.35">
      <c r="A179" s="536" t="s">
        <v>705</v>
      </c>
      <c r="B179" s="378">
        <v>0</v>
      </c>
      <c r="C179" s="378">
        <v>0</v>
      </c>
      <c r="D179" s="446">
        <v>0</v>
      </c>
      <c r="E179" s="191"/>
      <c r="F179" s="536" t="s">
        <v>725</v>
      </c>
      <c r="G179" s="378">
        <v>0</v>
      </c>
      <c r="H179" s="378">
        <v>0</v>
      </c>
      <c r="I179" s="446">
        <v>0</v>
      </c>
      <c r="J179" s="191"/>
      <c r="K179" s="536" t="s">
        <v>885</v>
      </c>
      <c r="L179" s="378">
        <v>1.0071760000000001E-2</v>
      </c>
      <c r="M179" s="378">
        <v>0</v>
      </c>
      <c r="N179" s="446">
        <v>7.7043500000000004E-3</v>
      </c>
    </row>
    <row r="180" spans="1:14" ht="14.5" x14ac:dyDescent="0.35">
      <c r="A180" s="536" t="s">
        <v>738</v>
      </c>
      <c r="B180" s="378">
        <v>4.5615E-4</v>
      </c>
      <c r="C180" s="378">
        <v>0</v>
      </c>
      <c r="D180" s="446">
        <v>0</v>
      </c>
      <c r="E180" s="192"/>
      <c r="F180" s="536" t="s">
        <v>821</v>
      </c>
      <c r="G180" s="378">
        <v>0</v>
      </c>
      <c r="H180" s="378">
        <v>0</v>
      </c>
      <c r="I180" s="446">
        <v>0</v>
      </c>
      <c r="J180" s="192"/>
      <c r="K180" s="536" t="s">
        <v>833</v>
      </c>
      <c r="L180" s="378">
        <v>6.6854240000000009E-2</v>
      </c>
      <c r="M180" s="378">
        <v>3.2654700000000002E-2</v>
      </c>
      <c r="N180" s="446">
        <v>6.6074999999999997E-3</v>
      </c>
    </row>
    <row r="181" spans="1:14" ht="14.5" x14ac:dyDescent="0.35">
      <c r="A181" s="536" t="s">
        <v>722</v>
      </c>
      <c r="B181" s="378">
        <v>5.2899999999999996E-4</v>
      </c>
      <c r="C181" s="378">
        <v>0</v>
      </c>
      <c r="D181" s="446">
        <v>0</v>
      </c>
      <c r="E181" s="191"/>
      <c r="F181" s="536" t="s">
        <v>827</v>
      </c>
      <c r="G181" s="378">
        <v>0</v>
      </c>
      <c r="H181" s="378">
        <v>0</v>
      </c>
      <c r="I181" s="446">
        <v>0</v>
      </c>
      <c r="J181" s="191"/>
      <c r="K181" s="536" t="s">
        <v>873</v>
      </c>
      <c r="L181" s="378">
        <v>1.2961520000000001E-2</v>
      </c>
      <c r="M181" s="378">
        <v>9.4321500000000003E-3</v>
      </c>
      <c r="N181" s="446">
        <v>6.2490000000000002E-3</v>
      </c>
    </row>
    <row r="182" spans="1:14" ht="14.5" x14ac:dyDescent="0.35">
      <c r="A182" s="536" t="s">
        <v>726</v>
      </c>
      <c r="B182" s="378">
        <v>0</v>
      </c>
      <c r="C182" s="378">
        <v>0</v>
      </c>
      <c r="D182" s="446">
        <v>0</v>
      </c>
      <c r="E182" s="192"/>
      <c r="F182" s="536" t="s">
        <v>913</v>
      </c>
      <c r="G182" s="378">
        <v>0</v>
      </c>
      <c r="H182" s="378">
        <v>0.72075186999999996</v>
      </c>
      <c r="I182" s="446">
        <v>0</v>
      </c>
      <c r="J182" s="192"/>
      <c r="K182" s="536" t="s">
        <v>858</v>
      </c>
      <c r="L182" s="378">
        <v>9.6277000000000001E-2</v>
      </c>
      <c r="M182" s="378">
        <v>5.1477050000000003E-2</v>
      </c>
      <c r="N182" s="446">
        <v>4.8957799999999998E-3</v>
      </c>
    </row>
    <row r="183" spans="1:14" ht="14.5" x14ac:dyDescent="0.35">
      <c r="A183" s="536" t="s">
        <v>794</v>
      </c>
      <c r="B183" s="378">
        <v>0</v>
      </c>
      <c r="C183" s="378">
        <v>0.10121136999999999</v>
      </c>
      <c r="D183" s="446">
        <v>0</v>
      </c>
      <c r="E183" s="191"/>
      <c r="F183" s="536" t="s">
        <v>774</v>
      </c>
      <c r="G183" s="378">
        <v>2.0000000000000001E-4</v>
      </c>
      <c r="H183" s="378">
        <v>0</v>
      </c>
      <c r="I183" s="446">
        <v>0</v>
      </c>
      <c r="J183" s="191"/>
      <c r="K183" s="536" t="s">
        <v>768</v>
      </c>
      <c r="L183" s="378">
        <v>0</v>
      </c>
      <c r="M183" s="378">
        <v>9.259139999999999E-3</v>
      </c>
      <c r="N183" s="446">
        <v>4.6731699999999999E-3</v>
      </c>
    </row>
    <row r="184" spans="1:14" ht="14.5" x14ac:dyDescent="0.35">
      <c r="A184" s="536" t="s">
        <v>811</v>
      </c>
      <c r="B184" s="378">
        <v>0</v>
      </c>
      <c r="C184" s="378">
        <v>0</v>
      </c>
      <c r="D184" s="446">
        <v>0</v>
      </c>
      <c r="E184" s="192"/>
      <c r="F184" s="536" t="s">
        <v>796</v>
      </c>
      <c r="G184" s="378">
        <v>0</v>
      </c>
      <c r="H184" s="378">
        <v>0</v>
      </c>
      <c r="I184" s="446">
        <v>0</v>
      </c>
      <c r="J184" s="192"/>
      <c r="K184" s="536" t="s">
        <v>738</v>
      </c>
      <c r="L184" s="378">
        <v>2.8690900000000004E-3</v>
      </c>
      <c r="M184" s="378">
        <v>0.27138228000000003</v>
      </c>
      <c r="N184" s="446">
        <v>3.3213000000000001E-3</v>
      </c>
    </row>
    <row r="185" spans="1:14" ht="14.5" x14ac:dyDescent="0.35">
      <c r="A185" s="536" t="s">
        <v>723</v>
      </c>
      <c r="B185" s="378">
        <v>7.7326176799999997</v>
      </c>
      <c r="C185" s="378">
        <v>0</v>
      </c>
      <c r="D185" s="446">
        <v>0</v>
      </c>
      <c r="E185" s="191"/>
      <c r="F185" s="536" t="s">
        <v>718</v>
      </c>
      <c r="G185" s="378">
        <v>0</v>
      </c>
      <c r="H185" s="378">
        <v>0</v>
      </c>
      <c r="I185" s="446">
        <v>0</v>
      </c>
      <c r="J185" s="191"/>
      <c r="K185" s="536" t="s">
        <v>790</v>
      </c>
      <c r="L185" s="378">
        <v>8.7191299999999985E-3</v>
      </c>
      <c r="M185" s="378">
        <v>0</v>
      </c>
      <c r="N185" s="446">
        <v>3.0460000000000001E-3</v>
      </c>
    </row>
    <row r="186" spans="1:14" ht="14.5" x14ac:dyDescent="0.35">
      <c r="A186" s="536" t="s">
        <v>821</v>
      </c>
      <c r="B186" s="378">
        <v>2.3894999999999998E-4</v>
      </c>
      <c r="C186" s="378">
        <v>0</v>
      </c>
      <c r="D186" s="446">
        <v>0</v>
      </c>
      <c r="E186" s="192"/>
      <c r="F186" s="536" t="s">
        <v>768</v>
      </c>
      <c r="G186" s="378">
        <v>0</v>
      </c>
      <c r="H186" s="378">
        <v>0</v>
      </c>
      <c r="I186" s="446">
        <v>0</v>
      </c>
      <c r="J186" s="192"/>
      <c r="K186" s="536" t="s">
        <v>781</v>
      </c>
      <c r="L186" s="378">
        <v>2.5000000000000001E-4</v>
      </c>
      <c r="M186" s="378">
        <v>0</v>
      </c>
      <c r="N186" s="446">
        <v>2.7499999999999998E-3</v>
      </c>
    </row>
    <row r="187" spans="1:14" ht="14.5" x14ac:dyDescent="0.35">
      <c r="A187" s="536" t="s">
        <v>758</v>
      </c>
      <c r="B187" s="378">
        <v>0.51126298000000003</v>
      </c>
      <c r="C187" s="378">
        <v>0</v>
      </c>
      <c r="D187" s="446">
        <v>0</v>
      </c>
      <c r="E187" s="196"/>
      <c r="F187" s="536" t="s">
        <v>818</v>
      </c>
      <c r="G187" s="378">
        <v>5.4314999999999997E-3</v>
      </c>
      <c r="H187" s="378">
        <v>0</v>
      </c>
      <c r="I187" s="446">
        <v>0</v>
      </c>
      <c r="J187" s="191"/>
      <c r="K187" s="536" t="s">
        <v>900</v>
      </c>
      <c r="L187" s="378">
        <v>7.6499999999999997E-3</v>
      </c>
      <c r="M187" s="378">
        <v>3.5019999999999999E-3</v>
      </c>
      <c r="N187" s="446">
        <v>2E-3</v>
      </c>
    </row>
    <row r="188" spans="1:14" ht="14.5" x14ac:dyDescent="0.35">
      <c r="A188" s="536" t="s">
        <v>913</v>
      </c>
      <c r="B188" s="378">
        <v>0</v>
      </c>
      <c r="C188" s="378">
        <v>0</v>
      </c>
      <c r="D188" s="446">
        <v>0</v>
      </c>
      <c r="E188" s="197"/>
      <c r="F188" s="536" t="s">
        <v>789</v>
      </c>
      <c r="G188" s="378">
        <v>1.35E-4</v>
      </c>
      <c r="H188" s="378">
        <v>0</v>
      </c>
      <c r="I188" s="446">
        <v>0</v>
      </c>
      <c r="J188" s="192"/>
      <c r="K188" s="536" t="s">
        <v>851</v>
      </c>
      <c r="L188" s="378">
        <v>4.0212999999999999E-2</v>
      </c>
      <c r="M188" s="378">
        <v>0</v>
      </c>
      <c r="N188" s="446">
        <v>1.8760000000000001E-3</v>
      </c>
    </row>
    <row r="189" spans="1:14" ht="14.5" x14ac:dyDescent="0.35">
      <c r="A189" s="536" t="s">
        <v>795</v>
      </c>
      <c r="B189" s="378">
        <v>0</v>
      </c>
      <c r="C189" s="378">
        <v>0</v>
      </c>
      <c r="D189" s="446">
        <v>0</v>
      </c>
      <c r="E189" s="196"/>
      <c r="F189" s="536" t="s">
        <v>879</v>
      </c>
      <c r="G189" s="378">
        <v>2.3999450000000002E-2</v>
      </c>
      <c r="H189" s="378">
        <v>0</v>
      </c>
      <c r="I189" s="446">
        <v>0</v>
      </c>
      <c r="J189" s="191"/>
      <c r="K189" s="536" t="s">
        <v>860</v>
      </c>
      <c r="L189" s="378">
        <v>3.7049499999999999E-2</v>
      </c>
      <c r="M189" s="378">
        <v>2.5891000000000001E-2</v>
      </c>
      <c r="N189" s="446">
        <v>1.1999999999999999E-3</v>
      </c>
    </row>
    <row r="190" spans="1:14" ht="14.5" x14ac:dyDescent="0.35">
      <c r="A190" s="536" t="s">
        <v>774</v>
      </c>
      <c r="B190" s="378">
        <v>0</v>
      </c>
      <c r="C190" s="378">
        <v>0</v>
      </c>
      <c r="D190" s="446">
        <v>0</v>
      </c>
      <c r="E190" s="197"/>
      <c r="F190" s="536" t="s">
        <v>770</v>
      </c>
      <c r="G190" s="378">
        <v>0</v>
      </c>
      <c r="H190" s="378">
        <v>0</v>
      </c>
      <c r="I190" s="446">
        <v>0</v>
      </c>
      <c r="J190" s="192"/>
      <c r="K190" s="536" t="s">
        <v>759</v>
      </c>
      <c r="L190" s="378">
        <v>0.15460657999999999</v>
      </c>
      <c r="M190" s="378">
        <v>1.50176E-3</v>
      </c>
      <c r="N190" s="446">
        <v>1.02111E-3</v>
      </c>
    </row>
    <row r="191" spans="1:14" ht="14.5" x14ac:dyDescent="0.35">
      <c r="A191" s="536" t="s">
        <v>718</v>
      </c>
      <c r="B191" s="378">
        <v>4.0473000000000001E-4</v>
      </c>
      <c r="C191" s="378">
        <v>0</v>
      </c>
      <c r="D191" s="446">
        <v>0</v>
      </c>
      <c r="E191" s="196"/>
      <c r="F191" s="536" t="s">
        <v>871</v>
      </c>
      <c r="G191" s="378">
        <v>0</v>
      </c>
      <c r="H191" s="378">
        <v>0</v>
      </c>
      <c r="I191" s="446">
        <v>0</v>
      </c>
      <c r="J191" s="191"/>
      <c r="K191" s="536" t="s">
        <v>794</v>
      </c>
      <c r="L191" s="378">
        <v>5.5343999999999997E-2</v>
      </c>
      <c r="M191" s="378">
        <v>0.206374</v>
      </c>
      <c r="N191" s="446">
        <v>8.9999999999999998E-4</v>
      </c>
    </row>
    <row r="192" spans="1:14" ht="14.5" x14ac:dyDescent="0.35">
      <c r="A192" s="536" t="s">
        <v>768</v>
      </c>
      <c r="B192" s="378">
        <v>0</v>
      </c>
      <c r="C192" s="378">
        <v>4.3857899999999997E-3</v>
      </c>
      <c r="D192" s="446">
        <v>0</v>
      </c>
      <c r="E192" s="197"/>
      <c r="F192" s="536" t="s">
        <v>785</v>
      </c>
      <c r="G192" s="378">
        <v>0</v>
      </c>
      <c r="H192" s="378">
        <v>0</v>
      </c>
      <c r="I192" s="446">
        <v>0</v>
      </c>
      <c r="J192" s="192"/>
      <c r="K192" s="536" t="s">
        <v>763</v>
      </c>
      <c r="L192" s="378">
        <v>1.07298206</v>
      </c>
      <c r="M192" s="378">
        <v>3.4267803900000002</v>
      </c>
      <c r="N192" s="446">
        <v>8.6651999999999996E-4</v>
      </c>
    </row>
    <row r="193" spans="1:14" ht="14.5" x14ac:dyDescent="0.35">
      <c r="A193" s="536" t="s">
        <v>743</v>
      </c>
      <c r="B193" s="378">
        <v>0</v>
      </c>
      <c r="C193" s="378">
        <v>1.3573718700000001</v>
      </c>
      <c r="D193" s="446">
        <v>0</v>
      </c>
      <c r="E193" s="196"/>
      <c r="F193" s="536" t="s">
        <v>767</v>
      </c>
      <c r="G193" s="378">
        <v>0</v>
      </c>
      <c r="H193" s="378">
        <v>0</v>
      </c>
      <c r="I193" s="446">
        <v>0</v>
      </c>
      <c r="J193" s="191"/>
      <c r="K193" s="536" t="s">
        <v>751</v>
      </c>
      <c r="L193" s="378">
        <v>0</v>
      </c>
      <c r="M193" s="378">
        <v>6.4999999999999997E-4</v>
      </c>
      <c r="N193" s="446">
        <v>8.0000000000000004E-4</v>
      </c>
    </row>
    <row r="194" spans="1:14" ht="14.5" x14ac:dyDescent="0.35">
      <c r="A194" s="536" t="s">
        <v>770</v>
      </c>
      <c r="B194" s="378">
        <v>0</v>
      </c>
      <c r="C194" s="378">
        <v>0</v>
      </c>
      <c r="D194" s="446">
        <v>0</v>
      </c>
      <c r="E194" s="197"/>
      <c r="F194" s="536" t="s">
        <v>791</v>
      </c>
      <c r="G194" s="378">
        <v>1.4300000000000001E-4</v>
      </c>
      <c r="H194" s="378">
        <v>0</v>
      </c>
      <c r="I194" s="446">
        <v>0</v>
      </c>
      <c r="J194" s="192"/>
      <c r="K194" s="536" t="s">
        <v>819</v>
      </c>
      <c r="L194" s="378">
        <v>4.9090000000000006E-5</v>
      </c>
      <c r="M194" s="378">
        <v>2.8800000000000002E-3</v>
      </c>
      <c r="N194" s="446">
        <v>7.6400000000000003E-4</v>
      </c>
    </row>
    <row r="195" spans="1:14" ht="14.5" x14ac:dyDescent="0.35">
      <c r="A195" s="536" t="s">
        <v>745</v>
      </c>
      <c r="B195" s="378">
        <v>0</v>
      </c>
      <c r="C195" s="378">
        <v>2.7200000000000002E-3</v>
      </c>
      <c r="D195" s="446">
        <v>0</v>
      </c>
      <c r="E195" s="196"/>
      <c r="F195" s="536" t="s">
        <v>762</v>
      </c>
      <c r="G195" s="378">
        <v>0</v>
      </c>
      <c r="H195" s="378">
        <v>0</v>
      </c>
      <c r="I195" s="446">
        <v>0</v>
      </c>
      <c r="J195" s="191"/>
      <c r="K195" s="536" t="s">
        <v>787</v>
      </c>
      <c r="L195" s="378">
        <v>4.259744E-2</v>
      </c>
      <c r="M195" s="378">
        <v>8.5300000000000003E-4</v>
      </c>
      <c r="N195" s="446">
        <v>7.5000000000000002E-4</v>
      </c>
    </row>
    <row r="196" spans="1:14" ht="14.5" x14ac:dyDescent="0.35">
      <c r="A196" s="536" t="s">
        <v>856</v>
      </c>
      <c r="B196" s="378">
        <v>0</v>
      </c>
      <c r="C196" s="378">
        <v>0</v>
      </c>
      <c r="D196" s="446">
        <v>0</v>
      </c>
      <c r="E196" s="197"/>
      <c r="F196" s="536" t="s">
        <v>876</v>
      </c>
      <c r="G196" s="378">
        <v>0</v>
      </c>
      <c r="H196" s="378">
        <v>0</v>
      </c>
      <c r="I196" s="446">
        <v>0</v>
      </c>
      <c r="J196" s="192"/>
      <c r="K196" s="536" t="s">
        <v>844</v>
      </c>
      <c r="L196" s="378">
        <v>6.2620846100000005</v>
      </c>
      <c r="M196" s="378">
        <v>0.10246219000000001</v>
      </c>
      <c r="N196" s="446">
        <v>2.4280000000000002E-4</v>
      </c>
    </row>
    <row r="197" spans="1:14" ht="14.5" x14ac:dyDescent="0.35">
      <c r="A197" s="536" t="s">
        <v>939</v>
      </c>
      <c r="B197" s="378">
        <v>5.6721599999999999E-3</v>
      </c>
      <c r="C197" s="378">
        <v>17.15698798</v>
      </c>
      <c r="D197" s="446">
        <v>0</v>
      </c>
      <c r="E197" s="196"/>
      <c r="F197" s="536" t="s">
        <v>853</v>
      </c>
      <c r="G197" s="378">
        <v>0</v>
      </c>
      <c r="H197" s="378">
        <v>0</v>
      </c>
      <c r="I197" s="446">
        <v>0</v>
      </c>
      <c r="J197" s="191"/>
      <c r="K197" s="536" t="s">
        <v>797</v>
      </c>
      <c r="L197" s="378">
        <v>0</v>
      </c>
      <c r="M197" s="378">
        <v>0</v>
      </c>
      <c r="N197" s="446">
        <v>2.0855E-4</v>
      </c>
    </row>
    <row r="198" spans="1:14" ht="14.5" x14ac:dyDescent="0.35">
      <c r="A198" s="536" t="s">
        <v>871</v>
      </c>
      <c r="B198" s="378">
        <v>0</v>
      </c>
      <c r="C198" s="378">
        <v>0</v>
      </c>
      <c r="D198" s="446">
        <v>0</v>
      </c>
      <c r="E198" s="197"/>
      <c r="F198" s="536" t="s">
        <v>734</v>
      </c>
      <c r="G198" s="378">
        <v>0</v>
      </c>
      <c r="H198" s="378">
        <v>0</v>
      </c>
      <c r="I198" s="446">
        <v>0</v>
      </c>
      <c r="J198" s="192"/>
      <c r="K198" s="536" t="s">
        <v>771</v>
      </c>
      <c r="L198" s="378">
        <v>1.5257090000000001E-2</v>
      </c>
      <c r="M198" s="378">
        <v>3.0599999999999999E-2</v>
      </c>
      <c r="N198" s="446">
        <v>1.9699999999999999E-4</v>
      </c>
    </row>
    <row r="199" spans="1:14" ht="14.5" x14ac:dyDescent="0.35">
      <c r="A199" s="536" t="s">
        <v>785</v>
      </c>
      <c r="B199" s="378">
        <v>0</v>
      </c>
      <c r="C199" s="378">
        <v>0</v>
      </c>
      <c r="D199" s="446">
        <v>0</v>
      </c>
      <c r="E199" s="196"/>
      <c r="F199" s="536" t="s">
        <v>910</v>
      </c>
      <c r="G199" s="378">
        <v>3.0309999999999998E-3</v>
      </c>
      <c r="H199" s="378">
        <v>4.9149819999999997E-2</v>
      </c>
      <c r="I199" s="446">
        <v>0</v>
      </c>
      <c r="J199" s="191"/>
      <c r="K199" s="536" t="s">
        <v>799</v>
      </c>
      <c r="L199" s="378">
        <v>0</v>
      </c>
      <c r="M199" s="378">
        <v>0</v>
      </c>
      <c r="N199" s="446">
        <v>1.4300000000000001E-4</v>
      </c>
    </row>
    <row r="200" spans="1:14" ht="14.5" x14ac:dyDescent="0.35">
      <c r="A200" s="536" t="s">
        <v>767</v>
      </c>
      <c r="B200" s="378">
        <v>0</v>
      </c>
      <c r="C200" s="378">
        <v>1.085E-2</v>
      </c>
      <c r="D200" s="446">
        <v>0</v>
      </c>
      <c r="E200" s="197"/>
      <c r="F200" s="536" t="s">
        <v>744</v>
      </c>
      <c r="G200" s="378">
        <v>0</v>
      </c>
      <c r="H200" s="378">
        <v>0</v>
      </c>
      <c r="I200" s="446">
        <v>0</v>
      </c>
      <c r="J200" s="192"/>
      <c r="K200" s="536" t="s">
        <v>742</v>
      </c>
      <c r="L200" s="378">
        <v>0</v>
      </c>
      <c r="M200" s="378">
        <v>1E-4</v>
      </c>
      <c r="N200" s="446">
        <v>1E-4</v>
      </c>
    </row>
    <row r="201" spans="1:14" ht="14.5" x14ac:dyDescent="0.35">
      <c r="A201" s="536" t="s">
        <v>734</v>
      </c>
      <c r="B201" s="378">
        <v>1.3844239999999999E-2</v>
      </c>
      <c r="C201" s="378">
        <v>0</v>
      </c>
      <c r="D201" s="446">
        <v>0</v>
      </c>
      <c r="E201" s="196"/>
      <c r="F201" s="536" t="s">
        <v>854</v>
      </c>
      <c r="G201" s="378">
        <v>0</v>
      </c>
      <c r="H201" s="378">
        <v>0</v>
      </c>
      <c r="I201" s="446">
        <v>0</v>
      </c>
      <c r="J201" s="191"/>
      <c r="K201" s="536" t="s">
        <v>726</v>
      </c>
      <c r="L201" s="378">
        <v>0</v>
      </c>
      <c r="M201" s="378">
        <v>0</v>
      </c>
      <c r="N201" s="446">
        <v>1E-4</v>
      </c>
    </row>
    <row r="202" spans="1:14" ht="14.5" x14ac:dyDescent="0.35">
      <c r="A202" s="536" t="s">
        <v>761</v>
      </c>
      <c r="B202" s="378">
        <v>0</v>
      </c>
      <c r="C202" s="378">
        <v>0</v>
      </c>
      <c r="D202" s="446">
        <v>0</v>
      </c>
      <c r="E202" s="197"/>
      <c r="F202" s="536" t="s">
        <v>781</v>
      </c>
      <c r="G202" s="378">
        <v>6.0999999999999999E-5</v>
      </c>
      <c r="H202" s="378">
        <v>0</v>
      </c>
      <c r="I202" s="446">
        <v>0</v>
      </c>
      <c r="J202" s="192"/>
      <c r="K202" s="536" t="s">
        <v>725</v>
      </c>
      <c r="L202" s="378">
        <v>1E-4</v>
      </c>
      <c r="M202" s="378">
        <v>1.02871E-3</v>
      </c>
      <c r="N202" s="446">
        <v>1E-4</v>
      </c>
    </row>
    <row r="203" spans="1:14" ht="14.5" x14ac:dyDescent="0.35">
      <c r="A203" s="536" t="s">
        <v>910</v>
      </c>
      <c r="B203" s="378">
        <v>2.4247399999999999E-3</v>
      </c>
      <c r="C203" s="378">
        <v>0.77940799999999999</v>
      </c>
      <c r="D203" s="446">
        <v>0</v>
      </c>
      <c r="E203" s="196"/>
      <c r="F203" s="536" t="s">
        <v>799</v>
      </c>
      <c r="G203" s="378">
        <v>1.2999999999999999E-4</v>
      </c>
      <c r="H203" s="378">
        <v>0</v>
      </c>
      <c r="I203" s="446">
        <v>0</v>
      </c>
      <c r="J203" s="191"/>
      <c r="K203" s="536" t="s">
        <v>882</v>
      </c>
      <c r="L203" s="378">
        <v>0.45591592999999997</v>
      </c>
      <c r="M203" s="378">
        <v>0</v>
      </c>
      <c r="N203" s="446">
        <v>9.7999999999999997E-5</v>
      </c>
    </row>
    <row r="204" spans="1:14" ht="14.5" x14ac:dyDescent="0.35">
      <c r="A204" s="536" t="s">
        <v>744</v>
      </c>
      <c r="B204" s="378">
        <v>1.414E-2</v>
      </c>
      <c r="C204" s="378">
        <v>0</v>
      </c>
      <c r="D204" s="446">
        <v>0</v>
      </c>
      <c r="E204" s="197"/>
      <c r="F204" s="536" t="s">
        <v>776</v>
      </c>
      <c r="G204" s="378">
        <v>8.7200000000000005E-4</v>
      </c>
      <c r="H204" s="378">
        <v>0</v>
      </c>
      <c r="I204" s="446">
        <v>0</v>
      </c>
      <c r="J204" s="192"/>
      <c r="K204" s="536" t="s">
        <v>699</v>
      </c>
      <c r="L204" s="378">
        <v>1E-4</v>
      </c>
      <c r="M204" s="378">
        <v>1.7000000000000001E-4</v>
      </c>
      <c r="N204" s="446">
        <v>6.9999999999999994E-5</v>
      </c>
    </row>
    <row r="205" spans="1:14" ht="14.5" x14ac:dyDescent="0.35">
      <c r="A205" s="536" t="s">
        <v>854</v>
      </c>
      <c r="B205" s="378">
        <v>2.6416349999999998E-2</v>
      </c>
      <c r="C205" s="378">
        <v>6.685961E-2</v>
      </c>
      <c r="D205" s="446">
        <v>0</v>
      </c>
      <c r="E205" s="196"/>
      <c r="F205" s="536" t="s">
        <v>873</v>
      </c>
      <c r="G205" s="378">
        <v>0</v>
      </c>
      <c r="H205" s="378">
        <v>0</v>
      </c>
      <c r="I205" s="446">
        <v>0</v>
      </c>
      <c r="J205" s="191"/>
      <c r="K205" s="536" t="s">
        <v>862</v>
      </c>
      <c r="L205" s="378">
        <v>1.381568E-2</v>
      </c>
      <c r="M205" s="378">
        <v>3.4E-5</v>
      </c>
      <c r="N205" s="446">
        <v>1.6510000000000003E-5</v>
      </c>
    </row>
    <row r="206" spans="1:14" ht="14.5" x14ac:dyDescent="0.35">
      <c r="A206" s="536" t="s">
        <v>778</v>
      </c>
      <c r="B206" s="378">
        <v>0</v>
      </c>
      <c r="C206" s="378">
        <v>0</v>
      </c>
      <c r="D206" s="446">
        <v>0</v>
      </c>
      <c r="E206" s="197"/>
      <c r="F206" s="536" t="s">
        <v>801</v>
      </c>
      <c r="G206" s="378">
        <v>0</v>
      </c>
      <c r="H206" s="378">
        <v>0</v>
      </c>
      <c r="I206" s="446">
        <v>0</v>
      </c>
      <c r="J206" s="192"/>
      <c r="K206" s="536" t="s">
        <v>852</v>
      </c>
      <c r="L206" s="378">
        <v>0</v>
      </c>
      <c r="M206" s="378">
        <v>0</v>
      </c>
      <c r="N206" s="446">
        <v>0</v>
      </c>
    </row>
    <row r="207" spans="1:14" ht="14.5" x14ac:dyDescent="0.35">
      <c r="A207" s="536" t="s">
        <v>776</v>
      </c>
      <c r="B207" s="378">
        <v>0</v>
      </c>
      <c r="C207" s="378">
        <v>0</v>
      </c>
      <c r="D207" s="446">
        <v>0</v>
      </c>
      <c r="E207" s="196"/>
      <c r="F207" s="536" t="s">
        <v>756</v>
      </c>
      <c r="G207" s="378">
        <v>0</v>
      </c>
      <c r="H207" s="378">
        <v>0</v>
      </c>
      <c r="I207" s="446">
        <v>0</v>
      </c>
      <c r="J207" s="191"/>
      <c r="K207" s="536" t="s">
        <v>897</v>
      </c>
      <c r="L207" s="378">
        <v>0</v>
      </c>
      <c r="M207" s="378">
        <v>1.6000000000000001E-4</v>
      </c>
      <c r="N207" s="446">
        <v>0</v>
      </c>
    </row>
    <row r="208" spans="1:14" ht="14.5" x14ac:dyDescent="0.35">
      <c r="A208" s="536" t="s">
        <v>784</v>
      </c>
      <c r="B208" s="378">
        <v>0</v>
      </c>
      <c r="C208" s="378">
        <v>0</v>
      </c>
      <c r="D208" s="446">
        <v>0</v>
      </c>
      <c r="E208" s="197"/>
      <c r="F208" s="536" t="s">
        <v>844</v>
      </c>
      <c r="G208" s="378">
        <v>0</v>
      </c>
      <c r="H208" s="378">
        <v>0</v>
      </c>
      <c r="I208" s="446">
        <v>0</v>
      </c>
      <c r="J208" s="192"/>
      <c r="K208" s="536" t="s">
        <v>869</v>
      </c>
      <c r="L208" s="378">
        <v>0</v>
      </c>
      <c r="M208" s="378">
        <v>0</v>
      </c>
      <c r="N208" s="446">
        <v>0</v>
      </c>
    </row>
    <row r="209" spans="1:14" ht="14.5" x14ac:dyDescent="0.35">
      <c r="A209" s="536" t="s">
        <v>803</v>
      </c>
      <c r="B209" s="378">
        <v>0</v>
      </c>
      <c r="C209" s="378">
        <v>0</v>
      </c>
      <c r="D209" s="446">
        <v>0</v>
      </c>
      <c r="E209" s="196"/>
      <c r="F209" s="536" t="s">
        <v>882</v>
      </c>
      <c r="G209" s="378">
        <v>0</v>
      </c>
      <c r="H209" s="378">
        <v>0</v>
      </c>
      <c r="I209" s="446">
        <v>0</v>
      </c>
      <c r="J209" s="191"/>
      <c r="K209" s="536" t="s">
        <v>805</v>
      </c>
      <c r="L209" s="378">
        <v>4.0481000000000002E-4</v>
      </c>
      <c r="M209" s="378">
        <v>0</v>
      </c>
      <c r="N209" s="446">
        <v>0</v>
      </c>
    </row>
    <row r="210" spans="1:14" ht="14.5" x14ac:dyDescent="0.35">
      <c r="A210" s="536" t="s">
        <v>873</v>
      </c>
      <c r="B210" s="378">
        <v>0</v>
      </c>
      <c r="C210" s="378">
        <v>0</v>
      </c>
      <c r="D210" s="446">
        <v>0</v>
      </c>
      <c r="E210" s="197"/>
      <c r="F210" s="536" t="s">
        <v>780</v>
      </c>
      <c r="G210" s="378">
        <v>0</v>
      </c>
      <c r="H210" s="378">
        <v>0</v>
      </c>
      <c r="I210" s="446">
        <v>0</v>
      </c>
      <c r="J210" s="192"/>
      <c r="K210" s="536" t="s">
        <v>747</v>
      </c>
      <c r="L210" s="378">
        <v>1.6406600000000002E-3</v>
      </c>
      <c r="M210" s="378">
        <v>0</v>
      </c>
      <c r="N210" s="446">
        <v>0</v>
      </c>
    </row>
    <row r="211" spans="1:14" ht="14.5" x14ac:dyDescent="0.35">
      <c r="A211" s="536" t="s">
        <v>804</v>
      </c>
      <c r="B211" s="378">
        <v>6.9126400000000003E-3</v>
      </c>
      <c r="C211" s="378">
        <v>0</v>
      </c>
      <c r="D211" s="446">
        <v>0</v>
      </c>
      <c r="E211" s="196"/>
      <c r="F211" s="536" t="s">
        <v>823</v>
      </c>
      <c r="G211" s="378">
        <v>0</v>
      </c>
      <c r="H211" s="378">
        <v>0</v>
      </c>
      <c r="I211" s="446">
        <v>0</v>
      </c>
      <c r="J211" s="191"/>
      <c r="K211" s="536" t="s">
        <v>845</v>
      </c>
      <c r="L211" s="378">
        <v>7.7513539999999992E-2</v>
      </c>
      <c r="M211" s="378">
        <v>0</v>
      </c>
      <c r="N211" s="446">
        <v>0</v>
      </c>
    </row>
    <row r="212" spans="1:14" ht="14.5" x14ac:dyDescent="0.35">
      <c r="A212" s="536" t="s">
        <v>801</v>
      </c>
      <c r="B212" s="378">
        <v>8.2859850000000002</v>
      </c>
      <c r="C212" s="378">
        <v>7.0808800000000003E-3</v>
      </c>
      <c r="D212" s="446">
        <v>0</v>
      </c>
      <c r="E212" s="197"/>
      <c r="F212" s="536" t="s">
        <v>735</v>
      </c>
      <c r="G212" s="378">
        <v>0</v>
      </c>
      <c r="H212" s="378">
        <v>0</v>
      </c>
      <c r="I212" s="446">
        <v>0</v>
      </c>
      <c r="J212" s="192"/>
      <c r="K212" s="536" t="s">
        <v>872</v>
      </c>
      <c r="L212" s="378">
        <v>0.94269247</v>
      </c>
      <c r="M212" s="378">
        <v>0.28072265999999996</v>
      </c>
      <c r="N212" s="446">
        <v>0</v>
      </c>
    </row>
    <row r="213" spans="1:14" ht="14.5" x14ac:dyDescent="0.35">
      <c r="A213" s="536" t="s">
        <v>882</v>
      </c>
      <c r="B213" s="378">
        <v>6.6212550000000009E-2</v>
      </c>
      <c r="C213" s="378">
        <v>6.2809190000000001E-2</v>
      </c>
      <c r="D213" s="446">
        <v>0</v>
      </c>
      <c r="E213" s="196"/>
      <c r="F213" s="536" t="s">
        <v>1596</v>
      </c>
      <c r="G213" s="378">
        <v>0</v>
      </c>
      <c r="H213" s="378">
        <v>4.6000000000000001E-4</v>
      </c>
      <c r="I213" s="446">
        <v>0</v>
      </c>
      <c r="J213" s="191"/>
      <c r="K213" s="536" t="s">
        <v>740</v>
      </c>
      <c r="L213" s="378">
        <v>0</v>
      </c>
      <c r="M213" s="378">
        <v>0</v>
      </c>
      <c r="N213" s="446">
        <v>0</v>
      </c>
    </row>
    <row r="214" spans="1:14" ht="14.5" x14ac:dyDescent="0.35">
      <c r="A214" s="536" t="s">
        <v>780</v>
      </c>
      <c r="B214" s="378">
        <v>0</v>
      </c>
      <c r="C214" s="378">
        <v>0</v>
      </c>
      <c r="D214" s="446">
        <v>0</v>
      </c>
      <c r="E214" s="197"/>
      <c r="F214" s="536" t="s">
        <v>730</v>
      </c>
      <c r="G214" s="378">
        <v>0</v>
      </c>
      <c r="H214" s="378">
        <v>0</v>
      </c>
      <c r="I214" s="446">
        <v>0</v>
      </c>
      <c r="J214" s="192"/>
      <c r="K214" s="536" t="s">
        <v>733</v>
      </c>
      <c r="L214" s="378">
        <v>0</v>
      </c>
      <c r="M214" s="378">
        <v>9.8220000000000005E-5</v>
      </c>
      <c r="N214" s="446">
        <v>0</v>
      </c>
    </row>
    <row r="215" spans="1:14" ht="14.5" x14ac:dyDescent="0.35">
      <c r="A215" s="536" t="s">
        <v>735</v>
      </c>
      <c r="B215" s="378">
        <v>0</v>
      </c>
      <c r="C215" s="378">
        <v>0</v>
      </c>
      <c r="D215" s="446">
        <v>0</v>
      </c>
      <c r="E215" s="196"/>
      <c r="F215" s="536" t="s">
        <v>808</v>
      </c>
      <c r="G215" s="378">
        <v>0.13845187</v>
      </c>
      <c r="H215" s="378">
        <v>5.3056019999999995E-2</v>
      </c>
      <c r="I215" s="446">
        <v>0</v>
      </c>
      <c r="J215" s="191"/>
      <c r="K215" s="536" t="s">
        <v>757</v>
      </c>
      <c r="L215" s="378">
        <v>1.2874389999999999E-2</v>
      </c>
      <c r="M215" s="378">
        <v>0</v>
      </c>
      <c r="N215" s="446">
        <v>0</v>
      </c>
    </row>
    <row r="216" spans="1:14" ht="14.5" x14ac:dyDescent="0.35">
      <c r="A216" s="536" t="s">
        <v>730</v>
      </c>
      <c r="B216" s="378">
        <v>0</v>
      </c>
      <c r="C216" s="378">
        <v>0</v>
      </c>
      <c r="D216" s="446">
        <v>0</v>
      </c>
      <c r="E216" s="197"/>
      <c r="F216" s="536" t="s">
        <v>754</v>
      </c>
      <c r="G216" s="378">
        <v>0</v>
      </c>
      <c r="H216" s="378">
        <v>0</v>
      </c>
      <c r="I216" s="446">
        <v>0</v>
      </c>
      <c r="J216" s="192"/>
      <c r="K216" s="536" t="s">
        <v>716</v>
      </c>
      <c r="L216" s="378">
        <v>1.0476700000000001E-3</v>
      </c>
      <c r="M216" s="378">
        <v>1.5E-3</v>
      </c>
      <c r="N216" s="446">
        <v>0</v>
      </c>
    </row>
    <row r="217" spans="1:14" ht="14.5" x14ac:dyDescent="0.35">
      <c r="A217" s="536" t="s">
        <v>754</v>
      </c>
      <c r="B217" s="378">
        <v>2.9302899999999999E-3</v>
      </c>
      <c r="C217" s="378">
        <v>0</v>
      </c>
      <c r="D217" s="446">
        <v>0</v>
      </c>
      <c r="E217" s="196"/>
      <c r="F217" s="536" t="s">
        <v>752</v>
      </c>
      <c r="G217" s="378">
        <v>0</v>
      </c>
      <c r="H217" s="378">
        <v>0</v>
      </c>
      <c r="I217" s="446">
        <v>0</v>
      </c>
      <c r="J217" s="191"/>
      <c r="K217" s="536" t="s">
        <v>931</v>
      </c>
      <c r="L217" s="378">
        <v>0</v>
      </c>
      <c r="M217" s="378">
        <v>0</v>
      </c>
      <c r="N217" s="446">
        <v>0</v>
      </c>
    </row>
    <row r="218" spans="1:14" ht="14.5" x14ac:dyDescent="0.35">
      <c r="A218" s="536" t="s">
        <v>752</v>
      </c>
      <c r="B218" s="378">
        <v>0</v>
      </c>
      <c r="C218" s="378">
        <v>0</v>
      </c>
      <c r="D218" s="446">
        <v>0</v>
      </c>
      <c r="E218" s="197"/>
      <c r="F218" s="536" t="s">
        <v>741</v>
      </c>
      <c r="G218" s="378">
        <v>0</v>
      </c>
      <c r="H218" s="378">
        <v>9.8999999999999999E-4</v>
      </c>
      <c r="I218" s="446">
        <v>0</v>
      </c>
      <c r="J218" s="192"/>
      <c r="K218" s="536" t="s">
        <v>821</v>
      </c>
      <c r="L218" s="378">
        <v>0</v>
      </c>
      <c r="M218" s="378">
        <v>0</v>
      </c>
      <c r="N218" s="446">
        <v>0</v>
      </c>
    </row>
    <row r="219" spans="1:14" ht="14.5" x14ac:dyDescent="0.35">
      <c r="A219" s="536" t="s">
        <v>741</v>
      </c>
      <c r="B219" s="378">
        <v>1.3500000000000001E-3</v>
      </c>
      <c r="C219" s="378">
        <v>0</v>
      </c>
      <c r="D219" s="446">
        <v>0</v>
      </c>
      <c r="E219" s="196"/>
      <c r="F219" s="536" t="s">
        <v>859</v>
      </c>
      <c r="G219" s="378">
        <v>1.1000000000000001E-3</v>
      </c>
      <c r="H219" s="378">
        <v>7.2823929999999995E-2</v>
      </c>
      <c r="I219" s="446">
        <v>0</v>
      </c>
      <c r="J219" s="191"/>
      <c r="K219" s="536" t="s">
        <v>827</v>
      </c>
      <c r="L219" s="378">
        <v>0</v>
      </c>
      <c r="M219" s="378">
        <v>0</v>
      </c>
      <c r="N219" s="446">
        <v>0</v>
      </c>
    </row>
    <row r="220" spans="1:14" ht="14.5" x14ac:dyDescent="0.35">
      <c r="A220" s="536" t="s">
        <v>899</v>
      </c>
      <c r="B220" s="378">
        <v>0</v>
      </c>
      <c r="C220" s="378">
        <v>0</v>
      </c>
      <c r="D220" s="446">
        <v>0</v>
      </c>
      <c r="E220" s="197"/>
      <c r="F220" s="536" t="s">
        <v>889</v>
      </c>
      <c r="G220" s="378">
        <v>5.0252000000000001E-4</v>
      </c>
      <c r="H220" s="378">
        <v>1.2130000000000001E-3</v>
      </c>
      <c r="I220" s="446">
        <v>0</v>
      </c>
      <c r="J220" s="192"/>
      <c r="K220" s="536" t="s">
        <v>774</v>
      </c>
      <c r="L220" s="378">
        <v>0.11575412</v>
      </c>
      <c r="M220" s="378">
        <v>0.19635</v>
      </c>
      <c r="N220" s="446">
        <v>0</v>
      </c>
    </row>
    <row r="221" spans="1:14" ht="14.5" x14ac:dyDescent="0.35">
      <c r="A221" s="536" t="s">
        <v>840</v>
      </c>
      <c r="B221" s="378">
        <v>0</v>
      </c>
      <c r="C221" s="378">
        <v>0</v>
      </c>
      <c r="D221" s="446">
        <v>0</v>
      </c>
      <c r="E221" s="196"/>
      <c r="F221" s="536" t="s">
        <v>815</v>
      </c>
      <c r="G221" s="378">
        <v>1.9999999999999999E-6</v>
      </c>
      <c r="H221" s="378">
        <v>0</v>
      </c>
      <c r="I221" s="446">
        <v>0</v>
      </c>
      <c r="J221" s="191"/>
      <c r="K221" s="536" t="s">
        <v>796</v>
      </c>
      <c r="L221" s="378">
        <v>2.323E-3</v>
      </c>
      <c r="M221" s="378">
        <v>3.4336246800000003</v>
      </c>
      <c r="N221" s="446">
        <v>0</v>
      </c>
    </row>
    <row r="222" spans="1:14" ht="14.5" x14ac:dyDescent="0.35">
      <c r="A222" s="536" t="s">
        <v>905</v>
      </c>
      <c r="B222" s="378">
        <v>0</v>
      </c>
      <c r="C222" s="378">
        <v>0</v>
      </c>
      <c r="D222" s="446">
        <v>0</v>
      </c>
      <c r="E222" s="197"/>
      <c r="F222" s="536" t="s">
        <v>861</v>
      </c>
      <c r="G222" s="378">
        <v>4.1320000000000003E-3</v>
      </c>
      <c r="H222" s="378">
        <v>2.2053330000000003E-2</v>
      </c>
      <c r="I222" s="446">
        <v>0</v>
      </c>
      <c r="J222" s="192"/>
      <c r="K222" s="536" t="s">
        <v>789</v>
      </c>
      <c r="L222" s="378">
        <v>6.4145733300000005</v>
      </c>
      <c r="M222" s="378">
        <v>0</v>
      </c>
      <c r="N222" s="446">
        <v>0</v>
      </c>
    </row>
    <row r="223" spans="1:14" ht="14.5" x14ac:dyDescent="0.35">
      <c r="A223" s="536" t="s">
        <v>751</v>
      </c>
      <c r="B223" s="378">
        <v>0</v>
      </c>
      <c r="C223" s="378">
        <v>0</v>
      </c>
      <c r="D223" s="446">
        <v>0</v>
      </c>
      <c r="E223" s="196"/>
      <c r="F223" s="536" t="s">
        <v>717</v>
      </c>
      <c r="G223" s="378">
        <v>0</v>
      </c>
      <c r="H223" s="378">
        <v>0</v>
      </c>
      <c r="I223" s="446">
        <v>0</v>
      </c>
      <c r="J223" s="191"/>
      <c r="K223" s="536" t="s">
        <v>743</v>
      </c>
      <c r="L223" s="378">
        <v>1E-3</v>
      </c>
      <c r="M223" s="378">
        <v>1.0499999999999999E-3</v>
      </c>
      <c r="N223" s="446">
        <v>0</v>
      </c>
    </row>
    <row r="224" spans="1:14" ht="14.5" x14ac:dyDescent="0.35">
      <c r="A224" s="536" t="s">
        <v>792</v>
      </c>
      <c r="B224" s="378">
        <v>8.5597599999999996E-3</v>
      </c>
      <c r="C224" s="378">
        <v>0</v>
      </c>
      <c r="D224" s="446">
        <v>0</v>
      </c>
      <c r="E224" s="197"/>
      <c r="F224" s="536" t="s">
        <v>890</v>
      </c>
      <c r="G224" s="378">
        <v>6.2230819999999999E-2</v>
      </c>
      <c r="H224" s="378">
        <v>6.2500000000000003E-3</v>
      </c>
      <c r="I224" s="446">
        <v>0</v>
      </c>
      <c r="J224" s="192"/>
      <c r="K224" s="536" t="s">
        <v>770</v>
      </c>
      <c r="L224" s="378">
        <v>5.372E-3</v>
      </c>
      <c r="M224" s="378">
        <v>0</v>
      </c>
      <c r="N224" s="446">
        <v>0</v>
      </c>
    </row>
    <row r="225" spans="1:14" ht="14.5" x14ac:dyDescent="0.35">
      <c r="A225" s="536" t="s">
        <v>833</v>
      </c>
      <c r="B225" s="378">
        <v>0</v>
      </c>
      <c r="C225" s="378">
        <v>0</v>
      </c>
      <c r="D225" s="446">
        <v>0</v>
      </c>
      <c r="E225" s="196"/>
      <c r="F225" s="536" t="s">
        <v>905</v>
      </c>
      <c r="G225" s="378">
        <v>0</v>
      </c>
      <c r="H225" s="378">
        <v>0</v>
      </c>
      <c r="I225" s="446">
        <v>0</v>
      </c>
      <c r="J225" s="191"/>
      <c r="K225" s="536" t="s">
        <v>745</v>
      </c>
      <c r="L225" s="378">
        <v>0</v>
      </c>
      <c r="M225" s="378">
        <v>0</v>
      </c>
      <c r="N225" s="446">
        <v>0</v>
      </c>
    </row>
    <row r="226" spans="1:14" ht="14.5" x14ac:dyDescent="0.35">
      <c r="A226" s="536" t="s">
        <v>724</v>
      </c>
      <c r="B226" s="378">
        <v>0.17931495</v>
      </c>
      <c r="C226" s="378">
        <v>7.8281800000000006E-3</v>
      </c>
      <c r="D226" s="446">
        <v>0</v>
      </c>
      <c r="E226" s="197"/>
      <c r="F226" s="536" t="s">
        <v>806</v>
      </c>
      <c r="G226" s="378">
        <v>0</v>
      </c>
      <c r="H226" s="378">
        <v>5.4999999999999997E-3</v>
      </c>
      <c r="I226" s="446">
        <v>0</v>
      </c>
      <c r="J226" s="192"/>
      <c r="K226" s="536" t="s">
        <v>785</v>
      </c>
      <c r="L226" s="378">
        <v>0</v>
      </c>
      <c r="M226" s="378">
        <v>0</v>
      </c>
      <c r="N226" s="446">
        <v>0</v>
      </c>
    </row>
    <row r="227" spans="1:14" ht="14.5" x14ac:dyDescent="0.35">
      <c r="A227" s="536" t="s">
        <v>917</v>
      </c>
      <c r="B227" s="378">
        <v>1.1153659999999999E-2</v>
      </c>
      <c r="C227" s="378">
        <v>5.0000000000000001E-4</v>
      </c>
      <c r="D227" s="446">
        <v>0</v>
      </c>
      <c r="E227" s="196"/>
      <c r="F227" s="536" t="s">
        <v>751</v>
      </c>
      <c r="G227" s="378">
        <v>0</v>
      </c>
      <c r="H227" s="378">
        <v>0</v>
      </c>
      <c r="I227" s="446">
        <v>0</v>
      </c>
      <c r="J227" s="191"/>
      <c r="K227" s="536" t="s">
        <v>767</v>
      </c>
      <c r="L227" s="378">
        <v>0</v>
      </c>
      <c r="M227" s="378">
        <v>0</v>
      </c>
      <c r="N227" s="446">
        <v>0</v>
      </c>
    </row>
    <row r="228" spans="1:14" ht="14.5" x14ac:dyDescent="0.35">
      <c r="A228" s="536" t="s">
        <v>772</v>
      </c>
      <c r="B228" s="378">
        <v>0</v>
      </c>
      <c r="C228" s="378">
        <v>0</v>
      </c>
      <c r="D228" s="446">
        <v>0</v>
      </c>
      <c r="E228" s="197"/>
      <c r="F228" s="536" t="s">
        <v>792</v>
      </c>
      <c r="G228" s="378">
        <v>8.3199999999999993E-3</v>
      </c>
      <c r="H228" s="378">
        <v>0</v>
      </c>
      <c r="I228" s="446">
        <v>0</v>
      </c>
      <c r="J228" s="192"/>
      <c r="K228" s="536" t="s">
        <v>762</v>
      </c>
      <c r="L228" s="378">
        <v>0</v>
      </c>
      <c r="M228" s="378">
        <v>0</v>
      </c>
      <c r="N228" s="446">
        <v>0</v>
      </c>
    </row>
    <row r="229" spans="1:14" ht="14.5" x14ac:dyDescent="0.35">
      <c r="A229" s="536" t="s">
        <v>822</v>
      </c>
      <c r="B229" s="378">
        <v>1.3125E-2</v>
      </c>
      <c r="C229" s="378">
        <v>0</v>
      </c>
      <c r="D229" s="446">
        <v>0</v>
      </c>
      <c r="E229" s="196"/>
      <c r="F229" s="536" t="s">
        <v>833</v>
      </c>
      <c r="G229" s="378">
        <v>0</v>
      </c>
      <c r="H229" s="378">
        <v>0</v>
      </c>
      <c r="I229" s="446">
        <v>0</v>
      </c>
      <c r="J229" s="191"/>
      <c r="K229" s="536" t="s">
        <v>853</v>
      </c>
      <c r="L229" s="378">
        <v>0.67363293000000002</v>
      </c>
      <c r="M229" s="378">
        <v>7.2770139999999997E-2</v>
      </c>
      <c r="N229" s="446">
        <v>0</v>
      </c>
    </row>
    <row r="230" spans="1:14" ht="14.5" x14ac:dyDescent="0.35">
      <c r="A230" s="536" t="s">
        <v>943</v>
      </c>
      <c r="B230" s="378">
        <v>0</v>
      </c>
      <c r="C230" s="378">
        <v>0.32120885999999998</v>
      </c>
      <c r="D230" s="446">
        <v>0</v>
      </c>
      <c r="E230" s="197"/>
      <c r="F230" s="536" t="s">
        <v>771</v>
      </c>
      <c r="G230" s="378">
        <v>0</v>
      </c>
      <c r="H230" s="378">
        <v>8.3551999999999997E-4</v>
      </c>
      <c r="I230" s="446">
        <v>0</v>
      </c>
      <c r="J230" s="192"/>
      <c r="K230" s="536" t="s">
        <v>734</v>
      </c>
      <c r="L230" s="378">
        <v>2.0400000000000001E-3</v>
      </c>
      <c r="M230" s="378">
        <v>0</v>
      </c>
      <c r="N230" s="446">
        <v>0</v>
      </c>
    </row>
    <row r="231" spans="1:14" ht="14.5" x14ac:dyDescent="0.35">
      <c r="A231" s="536" t="s">
        <v>944</v>
      </c>
      <c r="B231" s="378">
        <v>0</v>
      </c>
      <c r="C231" s="378">
        <v>0</v>
      </c>
      <c r="D231" s="446">
        <v>0</v>
      </c>
      <c r="E231" s="203"/>
      <c r="F231" s="536" t="s">
        <v>779</v>
      </c>
      <c r="G231" s="378">
        <v>0</v>
      </c>
      <c r="H231" s="378">
        <v>0</v>
      </c>
      <c r="I231" s="446">
        <v>0</v>
      </c>
      <c r="J231" s="191"/>
      <c r="K231" s="536" t="s">
        <v>761</v>
      </c>
      <c r="L231" s="378">
        <v>2.5000000000000001E-3</v>
      </c>
      <c r="M231" s="378">
        <v>4.0730000000000002E-3</v>
      </c>
      <c r="N231" s="446">
        <v>0</v>
      </c>
    </row>
    <row r="232" spans="1:14" ht="14.5" x14ac:dyDescent="0.35">
      <c r="A232" s="536" t="s">
        <v>875</v>
      </c>
      <c r="B232" s="378">
        <v>0</v>
      </c>
      <c r="C232" s="378">
        <v>0</v>
      </c>
      <c r="D232" s="446">
        <v>0</v>
      </c>
      <c r="E232" s="203"/>
      <c r="F232" s="536" t="s">
        <v>724</v>
      </c>
      <c r="G232" s="378">
        <v>0</v>
      </c>
      <c r="H232" s="378">
        <v>0</v>
      </c>
      <c r="I232" s="446">
        <v>0</v>
      </c>
      <c r="J232" s="192"/>
      <c r="K232" s="536" t="s">
        <v>715</v>
      </c>
      <c r="L232" s="378">
        <v>1.5E-3</v>
      </c>
      <c r="M232" s="378">
        <v>0</v>
      </c>
      <c r="N232" s="446">
        <v>0</v>
      </c>
    </row>
    <row r="233" spans="1:14" ht="14.5" x14ac:dyDescent="0.35">
      <c r="A233" s="536" t="s">
        <v>825</v>
      </c>
      <c r="B233" s="378">
        <v>0</v>
      </c>
      <c r="C233" s="378">
        <v>0</v>
      </c>
      <c r="D233" s="446">
        <v>0</v>
      </c>
      <c r="E233" s="203"/>
      <c r="F233" s="536" t="s">
        <v>787</v>
      </c>
      <c r="G233" s="378">
        <v>0</v>
      </c>
      <c r="H233" s="378">
        <v>0</v>
      </c>
      <c r="I233" s="446">
        <v>0</v>
      </c>
      <c r="J233" s="203"/>
      <c r="K233" s="536" t="s">
        <v>744</v>
      </c>
      <c r="L233" s="378">
        <v>0</v>
      </c>
      <c r="M233" s="378">
        <v>0</v>
      </c>
      <c r="N233" s="446">
        <v>0</v>
      </c>
    </row>
    <row r="234" spans="1:14" ht="14.5" x14ac:dyDescent="0.35">
      <c r="A234" s="536" t="s">
        <v>750</v>
      </c>
      <c r="B234" s="378">
        <v>0</v>
      </c>
      <c r="C234" s="378">
        <v>0</v>
      </c>
      <c r="D234" s="446">
        <v>0</v>
      </c>
      <c r="E234" s="203"/>
      <c r="F234" s="536" t="s">
        <v>772</v>
      </c>
      <c r="G234" s="378">
        <v>0</v>
      </c>
      <c r="H234" s="378">
        <v>0</v>
      </c>
      <c r="I234" s="446">
        <v>0</v>
      </c>
      <c r="J234" s="203"/>
      <c r="K234" s="536" t="s">
        <v>776</v>
      </c>
      <c r="L234" s="378">
        <v>0</v>
      </c>
      <c r="M234" s="378">
        <v>1.008E-2</v>
      </c>
      <c r="N234" s="446">
        <v>0</v>
      </c>
    </row>
    <row r="235" spans="1:14" ht="14.5" x14ac:dyDescent="0.35">
      <c r="A235" s="536" t="s">
        <v>849</v>
      </c>
      <c r="B235" s="378">
        <v>0</v>
      </c>
      <c r="C235" s="378">
        <v>0</v>
      </c>
      <c r="D235" s="446">
        <v>0</v>
      </c>
      <c r="E235" s="203"/>
      <c r="F235" s="536" t="s">
        <v>943</v>
      </c>
      <c r="G235" s="378">
        <v>0</v>
      </c>
      <c r="H235" s="378">
        <v>0</v>
      </c>
      <c r="I235" s="446">
        <v>0</v>
      </c>
      <c r="J235" s="203"/>
      <c r="K235" s="536" t="s">
        <v>801</v>
      </c>
      <c r="L235" s="378">
        <v>0</v>
      </c>
      <c r="M235" s="378">
        <v>0</v>
      </c>
      <c r="N235" s="446">
        <v>0</v>
      </c>
    </row>
    <row r="236" spans="1:14" ht="14.5" x14ac:dyDescent="0.35">
      <c r="A236" s="536" t="s">
        <v>765</v>
      </c>
      <c r="B236" s="378">
        <v>11.451005210000002</v>
      </c>
      <c r="C236" s="378">
        <v>0.18902794000000001</v>
      </c>
      <c r="D236" s="446">
        <v>0</v>
      </c>
      <c r="E236" s="203"/>
      <c r="F236" s="536" t="s">
        <v>944</v>
      </c>
      <c r="G236" s="378">
        <v>0</v>
      </c>
      <c r="H236" s="378">
        <v>0</v>
      </c>
      <c r="I236" s="446">
        <v>0</v>
      </c>
      <c r="J236" s="203"/>
      <c r="K236" s="536" t="s">
        <v>756</v>
      </c>
      <c r="L236" s="378">
        <v>1.9746099999999999E-2</v>
      </c>
      <c r="M236" s="378">
        <v>0</v>
      </c>
      <c r="N236" s="446">
        <v>0</v>
      </c>
    </row>
    <row r="237" spans="1:14" ht="14.5" x14ac:dyDescent="0.35">
      <c r="A237" s="536" t="s">
        <v>786</v>
      </c>
      <c r="B237" s="378">
        <v>21.595027510000001</v>
      </c>
      <c r="C237" s="378">
        <v>1.16458079</v>
      </c>
      <c r="D237" s="446">
        <v>0</v>
      </c>
      <c r="E237" s="203"/>
      <c r="F237" s="536" t="s">
        <v>875</v>
      </c>
      <c r="G237" s="378">
        <v>0</v>
      </c>
      <c r="H237" s="378">
        <v>0</v>
      </c>
      <c r="I237" s="446">
        <v>0</v>
      </c>
      <c r="J237" s="203"/>
      <c r="K237" s="536" t="s">
        <v>780</v>
      </c>
      <c r="L237" s="378">
        <v>0</v>
      </c>
      <c r="M237" s="378">
        <v>2.429139E-2</v>
      </c>
      <c r="N237" s="446">
        <v>0</v>
      </c>
    </row>
    <row r="238" spans="1:14" ht="14.5" x14ac:dyDescent="0.35">
      <c r="A238" s="536" t="s">
        <v>793</v>
      </c>
      <c r="B238" s="378">
        <v>0</v>
      </c>
      <c r="C238" s="378">
        <v>0</v>
      </c>
      <c r="D238" s="446">
        <v>0</v>
      </c>
      <c r="E238" s="203"/>
      <c r="F238" s="536" t="s">
        <v>918</v>
      </c>
      <c r="G238" s="378">
        <v>0</v>
      </c>
      <c r="H238" s="378">
        <v>0</v>
      </c>
      <c r="I238" s="446">
        <v>0</v>
      </c>
      <c r="J238" s="203"/>
      <c r="K238" s="536" t="s">
        <v>735</v>
      </c>
      <c r="L238" s="378">
        <v>4.7173700000000002E-3</v>
      </c>
      <c r="M238" s="378">
        <v>0</v>
      </c>
      <c r="N238" s="446">
        <v>0</v>
      </c>
    </row>
    <row r="239" spans="1:14" ht="14.5" x14ac:dyDescent="0.35">
      <c r="A239" s="536" t="s">
        <v>877</v>
      </c>
      <c r="B239" s="378">
        <v>0</v>
      </c>
      <c r="C239" s="378">
        <v>0</v>
      </c>
      <c r="D239" s="446">
        <v>0</v>
      </c>
      <c r="E239" s="203"/>
      <c r="F239" s="536" t="s">
        <v>750</v>
      </c>
      <c r="G239" s="378">
        <v>0</v>
      </c>
      <c r="H239" s="378">
        <v>0</v>
      </c>
      <c r="I239" s="446">
        <v>0</v>
      </c>
      <c r="J239" s="203"/>
      <c r="K239" s="536" t="s">
        <v>754</v>
      </c>
      <c r="L239" s="378">
        <v>0</v>
      </c>
      <c r="M239" s="378">
        <v>0</v>
      </c>
      <c r="N239" s="446">
        <v>0</v>
      </c>
    </row>
    <row r="240" spans="1:14" ht="14.5" x14ac:dyDescent="0.35">
      <c r="A240" s="536" t="s">
        <v>797</v>
      </c>
      <c r="B240" s="378">
        <v>0</v>
      </c>
      <c r="C240" s="378">
        <v>7.3145699999999994E-3</v>
      </c>
      <c r="D240" s="446">
        <v>0</v>
      </c>
      <c r="E240" s="203"/>
      <c r="F240" s="536" t="s">
        <v>786</v>
      </c>
      <c r="G240" s="378">
        <v>0</v>
      </c>
      <c r="H240" s="378">
        <v>0</v>
      </c>
      <c r="I240" s="446">
        <v>0</v>
      </c>
      <c r="J240" s="203"/>
      <c r="K240" s="536" t="s">
        <v>741</v>
      </c>
      <c r="L240" s="378">
        <v>0.188</v>
      </c>
      <c r="M240" s="378">
        <v>1.1941479999999999E-2</v>
      </c>
      <c r="N240" s="446">
        <v>0</v>
      </c>
    </row>
    <row r="241" spans="1:17" ht="14.5" x14ac:dyDescent="0.35">
      <c r="A241" s="536" t="s">
        <v>775</v>
      </c>
      <c r="B241" s="378">
        <v>1.79127E-2</v>
      </c>
      <c r="C241" s="378">
        <v>0</v>
      </c>
      <c r="D241" s="446">
        <v>0</v>
      </c>
      <c r="E241" s="203"/>
      <c r="F241" s="536" t="s">
        <v>793</v>
      </c>
      <c r="G241" s="378">
        <v>0</v>
      </c>
      <c r="H241" s="378">
        <v>0</v>
      </c>
      <c r="I241" s="446">
        <v>0</v>
      </c>
      <c r="J241" s="203"/>
      <c r="K241" s="536" t="s">
        <v>875</v>
      </c>
      <c r="L241" s="378">
        <v>0.34605612000000002</v>
      </c>
      <c r="M241" s="378">
        <v>0.08</v>
      </c>
      <c r="N241" s="446">
        <v>0</v>
      </c>
    </row>
    <row r="242" spans="1:17" ht="14.5" x14ac:dyDescent="0.35">
      <c r="A242" s="536" t="s">
        <v>766</v>
      </c>
      <c r="B242" s="378">
        <v>0</v>
      </c>
      <c r="C242" s="378">
        <v>0</v>
      </c>
      <c r="D242" s="446">
        <v>0</v>
      </c>
      <c r="E242" s="203"/>
      <c r="F242" s="536" t="s">
        <v>857</v>
      </c>
      <c r="G242" s="378">
        <v>6.012E-3</v>
      </c>
      <c r="H242" s="378">
        <v>2.6991540000000001E-2</v>
      </c>
      <c r="I242" s="446">
        <v>0</v>
      </c>
      <c r="J242" s="203"/>
      <c r="K242" s="536" t="s">
        <v>765</v>
      </c>
      <c r="L242" s="378">
        <v>0.31441265000000002</v>
      </c>
      <c r="M242" s="378">
        <v>6.5341269999999993E-2</v>
      </c>
      <c r="N242" s="446">
        <v>0</v>
      </c>
    </row>
    <row r="243" spans="1:17" ht="14.5" x14ac:dyDescent="0.35">
      <c r="A243" s="536" t="s">
        <v>790</v>
      </c>
      <c r="B243" s="378">
        <v>0</v>
      </c>
      <c r="C243" s="378">
        <v>0</v>
      </c>
      <c r="D243" s="446">
        <v>0</v>
      </c>
      <c r="E243" s="203"/>
      <c r="F243" s="536" t="s">
        <v>783</v>
      </c>
      <c r="G243" s="378">
        <v>0</v>
      </c>
      <c r="H243" s="378">
        <v>0</v>
      </c>
      <c r="I243" s="446">
        <v>0</v>
      </c>
      <c r="J243" s="203"/>
      <c r="K243" s="536" t="s">
        <v>775</v>
      </c>
      <c r="L243" s="378">
        <v>6.2519999999999997E-3</v>
      </c>
      <c r="M243" s="378">
        <v>2.4025000000000001E-2</v>
      </c>
      <c r="N243" s="446">
        <v>0</v>
      </c>
    </row>
    <row r="244" spans="1:17" ht="14.5" x14ac:dyDescent="0.35">
      <c r="A244" s="536" t="s">
        <v>830</v>
      </c>
      <c r="B244" s="378">
        <v>0</v>
      </c>
      <c r="C244" s="378">
        <v>0</v>
      </c>
      <c r="D244" s="446">
        <v>0</v>
      </c>
      <c r="E244" s="203"/>
      <c r="F244" s="536" t="s">
        <v>775</v>
      </c>
      <c r="G244" s="378">
        <v>0</v>
      </c>
      <c r="H244" s="378">
        <v>1.6639999999999999E-3</v>
      </c>
      <c r="I244" s="446">
        <v>0</v>
      </c>
      <c r="J244" s="203"/>
      <c r="K244" s="536" t="s">
        <v>800</v>
      </c>
      <c r="L244" s="378">
        <v>6.8399999999999997E-3</v>
      </c>
      <c r="M244" s="378">
        <v>1.0215E-2</v>
      </c>
      <c r="N244" s="446">
        <v>0</v>
      </c>
    </row>
    <row r="245" spans="1:17" ht="14.5" x14ac:dyDescent="0.35">
      <c r="A245" s="536" t="s">
        <v>737</v>
      </c>
      <c r="B245" s="378">
        <v>0</v>
      </c>
      <c r="C245" s="378">
        <v>0</v>
      </c>
      <c r="D245" s="446">
        <v>0</v>
      </c>
      <c r="E245" s="203"/>
      <c r="F245" s="536" t="s">
        <v>766</v>
      </c>
      <c r="G245" s="378">
        <v>0</v>
      </c>
      <c r="H245" s="378">
        <v>0</v>
      </c>
      <c r="I245" s="446">
        <v>0</v>
      </c>
      <c r="J245" s="203"/>
      <c r="K245" s="536" t="s">
        <v>737</v>
      </c>
      <c r="L245" s="378">
        <v>4.0000000000000002E-4</v>
      </c>
      <c r="M245" s="378">
        <v>0</v>
      </c>
      <c r="N245" s="446">
        <v>0</v>
      </c>
      <c r="P245" s="139"/>
      <c r="Q245" s="139"/>
    </row>
    <row r="246" spans="1:17" s="139" customFormat="1" ht="14.5" x14ac:dyDescent="0.35">
      <c r="A246" s="536" t="s">
        <v>696</v>
      </c>
      <c r="B246" s="378">
        <v>0</v>
      </c>
      <c r="C246" s="378">
        <v>0</v>
      </c>
      <c r="D246" s="446">
        <v>0</v>
      </c>
      <c r="E246" s="203"/>
      <c r="F246" s="536" t="s">
        <v>737</v>
      </c>
      <c r="G246" s="378">
        <v>0</v>
      </c>
      <c r="H246" s="378">
        <v>0</v>
      </c>
      <c r="I246" s="446">
        <v>0</v>
      </c>
      <c r="J246" s="203"/>
      <c r="K246" s="536" t="s">
        <v>696</v>
      </c>
      <c r="L246" s="378">
        <v>0</v>
      </c>
      <c r="M246" s="378">
        <v>0</v>
      </c>
      <c r="N246" s="446">
        <v>0</v>
      </c>
      <c r="P246" s="1"/>
      <c r="Q246" s="1"/>
    </row>
    <row r="260" spans="16:17" ht="13" x14ac:dyDescent="0.3">
      <c r="P260" s="3"/>
      <c r="Q260" s="3"/>
    </row>
    <row r="261" spans="16:17" s="3" customFormat="1" ht="13" x14ac:dyDescent="0.3">
      <c r="P261" s="1"/>
      <c r="Q261" s="1"/>
    </row>
    <row r="262" spans="16:17" ht="13" x14ac:dyDescent="0.3">
      <c r="P262" s="3"/>
      <c r="Q262" s="3"/>
    </row>
    <row r="263" spans="16:17" s="3" customFormat="1" ht="13" x14ac:dyDescent="0.3">
      <c r="P263" s="1"/>
      <c r="Q263" s="1"/>
    </row>
  </sheetData>
  <mergeCells count="8">
    <mergeCell ref="C3:D3"/>
    <mergeCell ref="H3:I3"/>
    <mergeCell ref="M3:N3"/>
    <mergeCell ref="P1:Q1"/>
    <mergeCell ref="A1:G1"/>
    <mergeCell ref="A2:D2"/>
    <mergeCell ref="F2:I2"/>
    <mergeCell ref="K2:N2"/>
  </mergeCells>
  <hyperlinks>
    <hyperlink ref="P1:Q1" location="'Table of Content'!A1" display="Table of Content" xr:uid="{1FD3C9D0-F115-41D9-A73C-9EDDDA4E5C5A}"/>
  </hyperlinks>
  <pageMargins left="0.7" right="0.7" top="0.75" bottom="0.75" header="0.3" footer="0.3"/>
  <pageSetup scale="41" orientation="portrait" r:id="rId1"/>
  <tableParts count="3">
    <tablePart r:id="rId2"/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82438-1E80-496F-85F0-EB8ADA9CC6DF}">
  <dimension ref="A1:H14"/>
  <sheetViews>
    <sheetView zoomScaleNormal="100" workbookViewId="0">
      <selection activeCell="F1" sqref="F1:G1"/>
    </sheetView>
  </sheetViews>
  <sheetFormatPr defaultColWidth="9.1796875" defaultRowHeight="12.5" x14ac:dyDescent="0.25"/>
  <cols>
    <col min="1" max="1" width="24.1796875" style="1" bestFit="1" customWidth="1"/>
    <col min="2" max="2" width="12.54296875" style="1" customWidth="1"/>
    <col min="3" max="3" width="12.54296875" style="4" customWidth="1"/>
    <col min="4" max="4" width="12.54296875" style="1" customWidth="1"/>
    <col min="5" max="5" width="11.26953125" style="1" bestFit="1" customWidth="1"/>
    <col min="6" max="16384" width="9.1796875" style="1"/>
  </cols>
  <sheetData>
    <row r="1" spans="1:8" ht="13" x14ac:dyDescent="0.3">
      <c r="A1" s="3" t="s">
        <v>589</v>
      </c>
      <c r="B1" s="22"/>
      <c r="C1" s="39"/>
      <c r="D1" s="3"/>
      <c r="F1" s="613" t="s">
        <v>304</v>
      </c>
      <c r="G1" s="613"/>
    </row>
    <row r="2" spans="1:8" ht="13" x14ac:dyDescent="0.3">
      <c r="A2" s="23" t="s">
        <v>311</v>
      </c>
      <c r="B2" s="328">
        <v>45474</v>
      </c>
      <c r="C2" s="328">
        <v>45809</v>
      </c>
      <c r="D2" s="328">
        <v>45839</v>
      </c>
    </row>
    <row r="3" spans="1:8" x14ac:dyDescent="0.25">
      <c r="A3" s="239" t="s">
        <v>494</v>
      </c>
      <c r="B3" s="493">
        <v>170911.53803999998</v>
      </c>
      <c r="C3" s="493">
        <v>135248.15166</v>
      </c>
      <c r="D3" s="493">
        <v>167929.19331</v>
      </c>
      <c r="E3" s="4"/>
      <c r="F3" s="16"/>
      <c r="G3" s="16"/>
      <c r="H3" s="2"/>
    </row>
    <row r="4" spans="1:8" x14ac:dyDescent="0.25">
      <c r="A4" s="107" t="s">
        <v>480</v>
      </c>
      <c r="B4" s="494">
        <v>171407.42484999998</v>
      </c>
      <c r="C4" s="494">
        <v>177058.95369999998</v>
      </c>
      <c r="D4" s="494">
        <v>162910.70434</v>
      </c>
      <c r="E4" s="4"/>
      <c r="F4" s="16"/>
      <c r="G4" s="16"/>
      <c r="H4" s="2"/>
    </row>
    <row r="5" spans="1:8" x14ac:dyDescent="0.25">
      <c r="A5" s="107" t="s">
        <v>493</v>
      </c>
      <c r="B5" s="494">
        <v>127.06855999999999</v>
      </c>
      <c r="C5" s="494">
        <v>121.84761999999999</v>
      </c>
      <c r="D5" s="494">
        <v>204.06549999999999</v>
      </c>
      <c r="E5" s="4"/>
      <c r="F5" s="261"/>
      <c r="G5" s="261"/>
      <c r="H5" s="2"/>
    </row>
    <row r="6" spans="1:8" x14ac:dyDescent="0.25">
      <c r="A6" s="107" t="s">
        <v>1003</v>
      </c>
      <c r="B6" s="494">
        <v>0</v>
      </c>
      <c r="C6" s="494">
        <v>0</v>
      </c>
      <c r="D6" s="494">
        <v>0.1</v>
      </c>
      <c r="E6" s="4"/>
      <c r="F6" s="16"/>
      <c r="G6" s="16"/>
      <c r="H6" s="2"/>
    </row>
    <row r="7" spans="1:8" x14ac:dyDescent="0.25">
      <c r="A7" s="237" t="s">
        <v>541</v>
      </c>
      <c r="B7" s="495">
        <v>0</v>
      </c>
      <c r="C7" s="495">
        <v>35.273000000000003</v>
      </c>
      <c r="D7" s="495">
        <v>3.5999999999999997E-2</v>
      </c>
      <c r="E7" s="16"/>
      <c r="F7" s="16"/>
      <c r="G7" s="16"/>
    </row>
    <row r="8" spans="1:8" ht="13" x14ac:dyDescent="0.3">
      <c r="A8" s="489"/>
      <c r="B8" s="490">
        <f>SUM(B3:B7)</f>
        <v>342446.03144999995</v>
      </c>
      <c r="C8" s="491">
        <f>SUM(C3:C7)</f>
        <v>312464.22597999999</v>
      </c>
      <c r="D8" s="492">
        <f>SUM(D3:D7)</f>
        <v>331044.09915000002</v>
      </c>
    </row>
    <row r="9" spans="1:8" x14ac:dyDescent="0.25">
      <c r="D9" s="2"/>
    </row>
    <row r="10" spans="1:8" x14ac:dyDescent="0.25">
      <c r="D10" s="62"/>
    </row>
    <row r="11" spans="1:8" x14ac:dyDescent="0.25">
      <c r="D11" s="2"/>
    </row>
    <row r="13" spans="1:8" x14ac:dyDescent="0.25">
      <c r="D13" s="2"/>
    </row>
    <row r="14" spans="1:8" x14ac:dyDescent="0.25">
      <c r="D14" s="2"/>
    </row>
  </sheetData>
  <mergeCells count="1">
    <mergeCell ref="F1:G1"/>
  </mergeCells>
  <hyperlinks>
    <hyperlink ref="F1" location="'Table of Content'!A1" display="Table of Content" xr:uid="{3120682F-392F-4A1D-B344-5DD6242CA746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CBAEA-FB04-425B-B101-21ECD8020BD2}">
  <dimension ref="A1:L51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32.81640625" style="14" customWidth="1"/>
    <col min="2" max="2" width="11.453125" style="14" bestFit="1" customWidth="1"/>
    <col min="3" max="3" width="7.453125" style="14" bestFit="1" customWidth="1"/>
    <col min="4" max="4" width="11.453125" style="14" bestFit="1" customWidth="1"/>
    <col min="5" max="5" width="7.453125" style="14" bestFit="1" customWidth="1"/>
    <col min="6" max="6" width="12.453125" style="14" customWidth="1"/>
    <col min="7" max="7" width="9.54296875" style="14" customWidth="1"/>
    <col min="8" max="8" width="8.1796875" style="14" customWidth="1"/>
    <col min="9" max="9" width="9.453125" style="14" customWidth="1"/>
    <col min="10" max="10" width="8.81640625" style="14"/>
    <col min="11" max="11" width="12" style="1" customWidth="1"/>
    <col min="12" max="16384" width="8.81640625" style="1"/>
  </cols>
  <sheetData>
    <row r="1" spans="1:12" ht="13" x14ac:dyDescent="0.3">
      <c r="A1" s="13" t="s">
        <v>590</v>
      </c>
      <c r="K1" s="613" t="s">
        <v>304</v>
      </c>
      <c r="L1" s="613"/>
    </row>
    <row r="2" spans="1:12" ht="13" x14ac:dyDescent="0.3">
      <c r="A2" s="590" t="s">
        <v>311</v>
      </c>
      <c r="B2" s="593">
        <v>45474</v>
      </c>
      <c r="C2" s="593"/>
      <c r="D2" s="593">
        <v>45812</v>
      </c>
      <c r="E2" s="593"/>
      <c r="F2" s="593">
        <v>45839</v>
      </c>
      <c r="G2" s="593"/>
      <c r="H2" s="615" t="s">
        <v>313</v>
      </c>
      <c r="I2" s="615" t="s">
        <v>312</v>
      </c>
    </row>
    <row r="3" spans="1:12" ht="13" x14ac:dyDescent="0.3">
      <c r="A3" s="591"/>
      <c r="B3" s="7" t="s">
        <v>476</v>
      </c>
      <c r="C3" s="15" t="s">
        <v>290</v>
      </c>
      <c r="D3" s="7" t="s">
        <v>476</v>
      </c>
      <c r="E3" s="15" t="s">
        <v>290</v>
      </c>
      <c r="F3" s="7" t="s">
        <v>476</v>
      </c>
      <c r="G3" s="15" t="s">
        <v>290</v>
      </c>
      <c r="H3" s="616"/>
      <c r="I3" s="616"/>
    </row>
    <row r="4" spans="1:12" ht="14.5" x14ac:dyDescent="0.35">
      <c r="A4" s="472" t="s">
        <v>480</v>
      </c>
      <c r="B4" s="391">
        <v>7036.8665586399202</v>
      </c>
      <c r="C4" s="238">
        <f t="shared" ref="C4:C9" si="0">(B4/$B$9)*100</f>
        <v>58.725678053076571</v>
      </c>
      <c r="D4" s="391">
        <v>6842.6477286500503</v>
      </c>
      <c r="E4" s="238">
        <f t="shared" ref="E4:E9" si="1">(D4/$D$9)*100</f>
        <v>60.537537400263972</v>
      </c>
      <c r="F4" s="391">
        <v>7649.7532277698401</v>
      </c>
      <c r="G4" s="238">
        <f>(F4/$F$9)*100</f>
        <v>60.607744673257201</v>
      </c>
      <c r="H4" s="238">
        <f>((F4/D4)-1)*100</f>
        <v>11.795222129300221</v>
      </c>
      <c r="I4" s="238">
        <f>((F4/B4)-1)*100</f>
        <v>8.7096531392571777</v>
      </c>
    </row>
    <row r="5" spans="1:12" ht="14.5" x14ac:dyDescent="0.35">
      <c r="A5" s="402" t="s">
        <v>494</v>
      </c>
      <c r="B5" s="403">
        <v>4447.0874148699904</v>
      </c>
      <c r="C5" s="8">
        <f t="shared" si="0"/>
        <v>37.112857210414411</v>
      </c>
      <c r="D5" s="403">
        <v>4002.4019968699999</v>
      </c>
      <c r="E5" s="8">
        <f t="shared" si="1"/>
        <v>35.409620688483116</v>
      </c>
      <c r="F5" s="403">
        <v>4402.1663116100099</v>
      </c>
      <c r="G5" s="8">
        <f>(F5/$F$9)*100</f>
        <v>34.8776442689324</v>
      </c>
      <c r="H5" s="8">
        <f>((F5/D5)-1)*100</f>
        <v>9.9881100162511949</v>
      </c>
      <c r="I5" s="8">
        <f>((F5/B5)-1)*100</f>
        <v>-1.0101241345015</v>
      </c>
    </row>
    <row r="6" spans="1:12" ht="14.5" x14ac:dyDescent="0.35">
      <c r="A6" s="402" t="s">
        <v>493</v>
      </c>
      <c r="B6" s="403">
        <v>494.82861487000002</v>
      </c>
      <c r="C6" s="8">
        <f t="shared" si="0"/>
        <v>4.1295576214425136</v>
      </c>
      <c r="D6" s="403">
        <v>454.13075031000204</v>
      </c>
      <c r="E6" s="8">
        <f t="shared" si="1"/>
        <v>4.0177367550858021</v>
      </c>
      <c r="F6" s="403">
        <v>567.56935066999995</v>
      </c>
      <c r="G6" s="8">
        <f>(F6/$F$9)*100</f>
        <v>4.4967592111206223</v>
      </c>
      <c r="H6" s="8">
        <f>((F6/D6)-1)*100</f>
        <v>24.979281910014151</v>
      </c>
      <c r="I6" s="8">
        <f>((F6/B6)-1)*100</f>
        <v>14.700187825457544</v>
      </c>
    </row>
    <row r="7" spans="1:12" ht="14.5" x14ac:dyDescent="0.35">
      <c r="A7" s="402" t="s">
        <v>1003</v>
      </c>
      <c r="B7" s="403">
        <v>3.8233038500000003</v>
      </c>
      <c r="C7" s="8">
        <f t="shared" si="0"/>
        <v>3.1907115066508292E-2</v>
      </c>
      <c r="D7" s="403">
        <v>3.9653349700000002</v>
      </c>
      <c r="E7" s="8">
        <f t="shared" si="1"/>
        <v>3.5081685273064343E-2</v>
      </c>
      <c r="F7" s="403">
        <v>2.25321405</v>
      </c>
      <c r="G7" s="8">
        <f>(F7/$F$9)*100</f>
        <v>1.785184668975371E-2</v>
      </c>
      <c r="H7" s="8">
        <f>((F7/D7)-1)*100</f>
        <v>-43.1772078009339</v>
      </c>
      <c r="I7" s="8">
        <f>((F7/B7)-1)*100</f>
        <v>-41.066309704890443</v>
      </c>
    </row>
    <row r="8" spans="1:12" ht="14.5" x14ac:dyDescent="0.35">
      <c r="A8" s="411" t="s">
        <v>541</v>
      </c>
      <c r="B8" s="403">
        <v>0</v>
      </c>
      <c r="C8" s="8">
        <f t="shared" si="0"/>
        <v>0</v>
      </c>
      <c r="D8" s="403">
        <v>2.6529499999999998E-3</v>
      </c>
      <c r="E8" s="8">
        <f t="shared" si="1"/>
        <v>2.3470894047868054E-5</v>
      </c>
      <c r="F8" s="403">
        <v>0</v>
      </c>
      <c r="G8" s="8">
        <f>(F8/$F$9)*100</f>
        <v>0</v>
      </c>
      <c r="H8" s="8" t="s">
        <v>305</v>
      </c>
      <c r="I8" s="8" t="s">
        <v>305</v>
      </c>
    </row>
    <row r="9" spans="1:12" s="3" customFormat="1" ht="13" x14ac:dyDescent="0.3">
      <c r="A9" s="25" t="s">
        <v>262</v>
      </c>
      <c r="B9" s="552">
        <f>SUM(B4:B8)</f>
        <v>11982.605892229911</v>
      </c>
      <c r="C9" s="553">
        <f t="shared" si="0"/>
        <v>100</v>
      </c>
      <c r="D9" s="552">
        <f>SUM(D4:D8)</f>
        <v>11303.148463750051</v>
      </c>
      <c r="E9" s="553">
        <f t="shared" si="1"/>
        <v>100</v>
      </c>
      <c r="F9" s="552">
        <f>SUM(F4:F8)</f>
        <v>12621.742104099852</v>
      </c>
      <c r="G9" s="554">
        <f>SUM(G4:G8)</f>
        <v>99.999999999999972</v>
      </c>
      <c r="H9" s="553">
        <f>((F9/D9)-1)*100</f>
        <v>11.665719906082984</v>
      </c>
      <c r="I9" s="553">
        <f>((F9/B9)-1)*100</f>
        <v>5.3338665864358203</v>
      </c>
      <c r="J9" s="21"/>
    </row>
    <row r="10" spans="1:12" x14ac:dyDescent="0.25">
      <c r="F10" s="16"/>
      <c r="G10" s="16"/>
      <c r="H10" s="16"/>
    </row>
    <row r="11" spans="1:12" x14ac:dyDescent="0.25">
      <c r="F11" s="16"/>
      <c r="G11" s="16"/>
      <c r="H11" s="16"/>
    </row>
    <row r="12" spans="1:12" x14ac:dyDescent="0.25">
      <c r="F12" s="16"/>
      <c r="G12" s="16"/>
      <c r="H12" s="16"/>
    </row>
    <row r="13" spans="1:12" x14ac:dyDescent="0.25">
      <c r="F13" s="16"/>
      <c r="G13" s="16"/>
      <c r="H13" s="16"/>
    </row>
    <row r="14" spans="1:12" x14ac:dyDescent="0.25">
      <c r="F14" s="16"/>
      <c r="G14" s="16"/>
      <c r="H14" s="16"/>
    </row>
    <row r="15" spans="1:12" x14ac:dyDescent="0.25">
      <c r="F15" s="16"/>
      <c r="G15" s="16"/>
      <c r="H15" s="16"/>
    </row>
    <row r="16" spans="1:12" x14ac:dyDescent="0.25">
      <c r="F16" s="16"/>
      <c r="G16" s="16"/>
      <c r="H16" s="16"/>
    </row>
    <row r="17" spans="2:8" x14ac:dyDescent="0.25">
      <c r="F17" s="16"/>
      <c r="G17" s="16"/>
      <c r="H17" s="16"/>
    </row>
    <row r="18" spans="2:8" x14ac:dyDescent="0.25">
      <c r="F18" s="16"/>
      <c r="G18" s="16"/>
      <c r="H18" s="16"/>
    </row>
    <row r="31" spans="2:8" x14ac:dyDescent="0.25">
      <c r="B31" s="17"/>
      <c r="C31" s="17"/>
    </row>
    <row r="35" spans="1:10" x14ac:dyDescent="0.25">
      <c r="E35" s="18"/>
      <c r="F35" s="18"/>
      <c r="G35" s="18"/>
      <c r="I35" s="1"/>
      <c r="J35" s="1"/>
    </row>
    <row r="36" spans="1:10" x14ac:dyDescent="0.25">
      <c r="E36" s="16"/>
      <c r="F36" s="16"/>
      <c r="I36" s="1"/>
      <c r="J36" s="1"/>
    </row>
    <row r="37" spans="1:10" x14ac:dyDescent="0.25">
      <c r="E37" s="16"/>
      <c r="F37" s="16"/>
      <c r="I37" s="1"/>
      <c r="J37" s="12"/>
    </row>
    <row r="38" spans="1:10" x14ac:dyDescent="0.25">
      <c r="E38" s="16"/>
      <c r="F38" s="16"/>
      <c r="I38" s="1"/>
      <c r="J38" s="12"/>
    </row>
    <row r="39" spans="1:10" x14ac:dyDescent="0.25">
      <c r="E39" s="16"/>
      <c r="F39" s="16"/>
      <c r="I39" s="1"/>
      <c r="J39" s="12"/>
    </row>
    <row r="40" spans="1:10" x14ac:dyDescent="0.25">
      <c r="E40" s="16"/>
      <c r="F40" s="16"/>
      <c r="I40" s="1"/>
      <c r="J40" s="12"/>
    </row>
    <row r="41" spans="1:10" x14ac:dyDescent="0.25">
      <c r="I41" s="1"/>
      <c r="J41" s="12"/>
    </row>
    <row r="42" spans="1:10" x14ac:dyDescent="0.25">
      <c r="E42" s="18"/>
      <c r="F42" s="18"/>
      <c r="G42" s="18"/>
      <c r="I42" s="1"/>
      <c r="J42" s="12"/>
    </row>
    <row r="43" spans="1:10" x14ac:dyDescent="0.25">
      <c r="B43" s="19"/>
      <c r="E43" s="18"/>
      <c r="F43" s="18"/>
      <c r="G43" s="18"/>
    </row>
    <row r="44" spans="1:10" x14ac:dyDescent="0.25">
      <c r="B44" s="20"/>
      <c r="E44" s="18"/>
      <c r="F44" s="18"/>
      <c r="G44" s="18"/>
    </row>
    <row r="45" spans="1:10" x14ac:dyDescent="0.25">
      <c r="A45" s="1"/>
      <c r="B45" s="1"/>
      <c r="C45" s="1"/>
      <c r="D45" s="1"/>
      <c r="E45" s="18"/>
      <c r="F45" s="18"/>
      <c r="G45" s="18"/>
    </row>
    <row r="46" spans="1:10" x14ac:dyDescent="0.25">
      <c r="A46" s="1"/>
      <c r="B46" s="12"/>
      <c r="C46" s="12"/>
      <c r="D46" s="12"/>
      <c r="E46" s="18"/>
      <c r="F46" s="18"/>
      <c r="G46" s="18"/>
    </row>
    <row r="47" spans="1:10" x14ac:dyDescent="0.25">
      <c r="A47" s="1"/>
      <c r="B47" s="12"/>
      <c r="C47" s="12"/>
      <c r="D47" s="12"/>
      <c r="E47" s="18"/>
      <c r="F47" s="18"/>
      <c r="G47" s="18"/>
    </row>
    <row r="48" spans="1:10" x14ac:dyDescent="0.25">
      <c r="A48" s="1"/>
      <c r="B48" s="12"/>
      <c r="C48" s="12"/>
      <c r="D48" s="12"/>
    </row>
    <row r="49" spans="1:4" x14ac:dyDescent="0.25">
      <c r="A49" s="1"/>
      <c r="B49" s="12"/>
      <c r="C49" s="12"/>
      <c r="D49" s="12"/>
    </row>
    <row r="50" spans="1:4" x14ac:dyDescent="0.25">
      <c r="A50" s="1"/>
      <c r="B50" s="12"/>
      <c r="C50" s="12"/>
      <c r="D50" s="12"/>
    </row>
    <row r="51" spans="1:4" x14ac:dyDescent="0.25">
      <c r="A51" s="1"/>
      <c r="B51" s="12"/>
      <c r="C51" s="12"/>
      <c r="D51" s="12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8B4B2BC-6C20-47CF-BA82-99C492803693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33"/>
  <sheetViews>
    <sheetView zoomScaleNormal="100" workbookViewId="0">
      <selection activeCell="J8" sqref="J8"/>
    </sheetView>
  </sheetViews>
  <sheetFormatPr defaultColWidth="8.81640625" defaultRowHeight="12.5" x14ac:dyDescent="0.25"/>
  <cols>
    <col min="1" max="1" width="10.54296875" style="64" customWidth="1"/>
    <col min="2" max="2" width="15.54296875" style="64" customWidth="1"/>
    <col min="3" max="3" width="13.7265625" style="64" customWidth="1"/>
    <col min="4" max="5" width="18.54296875" style="64" bestFit="1" customWidth="1"/>
    <col min="6" max="16384" width="8.81640625" style="64"/>
  </cols>
  <sheetData>
    <row r="1" spans="1:8" ht="13" x14ac:dyDescent="0.3">
      <c r="A1" s="564" t="s">
        <v>587</v>
      </c>
      <c r="B1" s="564"/>
      <c r="C1" s="564"/>
      <c r="D1" s="564"/>
      <c r="G1" s="563" t="s">
        <v>304</v>
      </c>
      <c r="H1" s="563"/>
    </row>
    <row r="2" spans="1:8" ht="13" x14ac:dyDescent="0.3">
      <c r="A2" s="276" t="s">
        <v>268</v>
      </c>
      <c r="B2" s="172" t="s">
        <v>323</v>
      </c>
      <c r="C2" s="173" t="s">
        <v>266</v>
      </c>
      <c r="D2" s="86" t="s">
        <v>528</v>
      </c>
      <c r="E2" s="86" t="s">
        <v>529</v>
      </c>
      <c r="F2" s="187"/>
    </row>
    <row r="3" spans="1:8" x14ac:dyDescent="0.25">
      <c r="A3" s="132" t="s">
        <v>269</v>
      </c>
      <c r="B3" s="210">
        <v>11593.99033601</v>
      </c>
      <c r="C3" s="210">
        <v>13687.362468749901</v>
      </c>
      <c r="D3" s="210">
        <f>B3</f>
        <v>11593.99033601</v>
      </c>
      <c r="E3" s="210">
        <f>C3</f>
        <v>13687.362468749901</v>
      </c>
      <c r="F3" s="187"/>
      <c r="G3" s="126"/>
      <c r="H3" s="126"/>
    </row>
    <row r="4" spans="1:8" x14ac:dyDescent="0.25">
      <c r="A4" s="132" t="s">
        <v>270</v>
      </c>
      <c r="B4" s="214">
        <v>6075.4389355499898</v>
      </c>
      <c r="C4" s="214">
        <v>10017.0999980249</v>
      </c>
      <c r="D4" s="211">
        <f>SUM(B3:B4)</f>
        <v>17669.429271559988</v>
      </c>
      <c r="E4" s="211">
        <f>SUM(C3:C4)</f>
        <v>23704.462466774799</v>
      </c>
      <c r="F4" s="187"/>
      <c r="G4" s="126"/>
      <c r="H4" s="126"/>
    </row>
    <row r="5" spans="1:8" x14ac:dyDescent="0.25">
      <c r="A5" s="132" t="s">
        <v>271</v>
      </c>
      <c r="B5" s="214">
        <v>8228.4902304399693</v>
      </c>
      <c r="C5" s="214">
        <v>12782.7688065331</v>
      </c>
      <c r="D5" s="211">
        <f>SUM(B3:B5)</f>
        <v>25897.919501999957</v>
      </c>
      <c r="E5" s="211">
        <f>SUM(C3:C5)</f>
        <v>36487.231273307902</v>
      </c>
      <c r="F5" s="187"/>
      <c r="G5" s="126"/>
      <c r="H5" s="126"/>
    </row>
    <row r="6" spans="1:8" x14ac:dyDescent="0.25">
      <c r="A6" s="132" t="s">
        <v>272</v>
      </c>
      <c r="B6" s="214">
        <v>9484.1030732499912</v>
      </c>
      <c r="C6" s="214">
        <v>12619.061412769899</v>
      </c>
      <c r="D6" s="211">
        <f>SUM(B3:B6)</f>
        <v>35382.022575249946</v>
      </c>
      <c r="E6" s="211">
        <f>SUM(C3:C6)</f>
        <v>49106.292686077803</v>
      </c>
      <c r="F6" s="187"/>
      <c r="G6" s="126"/>
      <c r="H6" s="126"/>
    </row>
    <row r="7" spans="1:8" x14ac:dyDescent="0.25">
      <c r="A7" s="132" t="s">
        <v>273</v>
      </c>
      <c r="B7" s="214">
        <v>9383.4527350699991</v>
      </c>
      <c r="C7" s="214">
        <v>12741.15561833</v>
      </c>
      <c r="D7" s="211">
        <f>SUM(B3:B7)</f>
        <v>44765.475310319947</v>
      </c>
      <c r="E7" s="211">
        <f>SUM(C3:C7)</f>
        <v>61847.448304407801</v>
      </c>
      <c r="F7" s="187"/>
      <c r="G7" s="126"/>
      <c r="H7" s="126"/>
    </row>
    <row r="8" spans="1:8" x14ac:dyDescent="0.25">
      <c r="A8" s="132" t="s">
        <v>274</v>
      </c>
      <c r="B8" s="214">
        <v>12943.867003059901</v>
      </c>
      <c r="C8" s="214">
        <v>13706.0046719</v>
      </c>
      <c r="D8" s="211">
        <f>SUM(B3:B8)</f>
        <v>57709.34231337985</v>
      </c>
      <c r="E8" s="211">
        <f>SUM(C3:C8)</f>
        <v>75553.452976307803</v>
      </c>
      <c r="F8" s="187"/>
      <c r="G8" s="126"/>
      <c r="H8" s="126"/>
    </row>
    <row r="9" spans="1:8" x14ac:dyDescent="0.25">
      <c r="A9" s="132" t="s">
        <v>275</v>
      </c>
      <c r="B9" s="214">
        <v>9978.6586868600298</v>
      </c>
      <c r="C9" s="214">
        <v>11982.506128229901</v>
      </c>
      <c r="D9" s="211">
        <f>SUM(B3:B9)</f>
        <v>67688.001000239878</v>
      </c>
      <c r="E9" s="211">
        <f>SUM(C3:C9)</f>
        <v>87535.959104537702</v>
      </c>
      <c r="F9" s="187"/>
      <c r="G9" s="126"/>
      <c r="H9" s="126"/>
    </row>
    <row r="10" spans="1:8" x14ac:dyDescent="0.25">
      <c r="A10" s="132" t="s">
        <v>276</v>
      </c>
      <c r="B10" s="214">
        <v>8755.7769583999798</v>
      </c>
      <c r="C10" s="214">
        <v>12169.5902622096</v>
      </c>
      <c r="D10" s="211">
        <f>SUM(B3:B10)</f>
        <v>76443.777958639854</v>
      </c>
      <c r="E10" s="211">
        <f>SUM(C3:C10)</f>
        <v>99705.549366747306</v>
      </c>
      <c r="F10" s="187"/>
      <c r="G10" s="126"/>
      <c r="H10" s="126"/>
    </row>
    <row r="11" spans="1:8" x14ac:dyDescent="0.25">
      <c r="A11" s="132" t="s">
        <v>277</v>
      </c>
      <c r="B11" s="214">
        <v>9014.8695827400006</v>
      </c>
      <c r="C11" s="214">
        <v>14787.46636477</v>
      </c>
      <c r="D11" s="211">
        <f>SUM(B3:B11)</f>
        <v>85458.647541379847</v>
      </c>
      <c r="E11" s="211">
        <f>SUM(C3:C11)</f>
        <v>114493.01573151731</v>
      </c>
      <c r="F11" s="187"/>
      <c r="G11" s="126"/>
      <c r="H11" s="126"/>
    </row>
    <row r="12" spans="1:8" x14ac:dyDescent="0.25">
      <c r="A12" s="132" t="s">
        <v>278</v>
      </c>
      <c r="B12" s="214">
        <v>8756.5228867900387</v>
      </c>
      <c r="C12" s="214">
        <v>16383.88274465</v>
      </c>
      <c r="D12" s="211">
        <f>SUM(B3:B12)</f>
        <v>94215.170428169891</v>
      </c>
      <c r="E12" s="211">
        <f>SUM(C3:C12)</f>
        <v>130876.89847616732</v>
      </c>
      <c r="F12" s="187"/>
      <c r="G12" s="126"/>
      <c r="H12" s="126"/>
    </row>
    <row r="13" spans="1:8" x14ac:dyDescent="0.25">
      <c r="A13" s="132" t="s">
        <v>279</v>
      </c>
      <c r="B13" s="214">
        <v>12169.752026690001</v>
      </c>
      <c r="C13" s="214">
        <v>17642.7260698063</v>
      </c>
      <c r="D13" s="211">
        <f>SUM(B3:B13)</f>
        <v>106384.92245485989</v>
      </c>
      <c r="E13" s="211">
        <f>SUM(C3:C13)</f>
        <v>148519.62454597361</v>
      </c>
      <c r="G13" s="126"/>
      <c r="H13" s="126"/>
    </row>
    <row r="14" spans="1:8" x14ac:dyDescent="0.25">
      <c r="A14" s="132" t="s">
        <v>280</v>
      </c>
      <c r="B14" s="279">
        <v>12565.016666349899</v>
      </c>
      <c r="C14" s="279">
        <v>12567.206157700199</v>
      </c>
      <c r="D14" s="212">
        <f>SUM(B3:B14)</f>
        <v>118949.93912120978</v>
      </c>
      <c r="E14" s="212">
        <f>SUM(C3:C14)</f>
        <v>161086.8307036738</v>
      </c>
      <c r="G14" s="126"/>
      <c r="H14" s="126"/>
    </row>
    <row r="16" spans="1:8" x14ac:dyDescent="0.25">
      <c r="B16" s="188"/>
      <c r="C16" s="188"/>
    </row>
    <row r="17" spans="2:5" x14ac:dyDescent="0.25">
      <c r="B17" s="147"/>
      <c r="C17" s="147"/>
    </row>
    <row r="22" spans="2:5" x14ac:dyDescent="0.25">
      <c r="B22" s="285"/>
      <c r="C22" s="285"/>
      <c r="D22" s="126"/>
      <c r="E22" s="126"/>
    </row>
    <row r="23" spans="2:5" x14ac:dyDescent="0.25">
      <c r="B23" s="285"/>
      <c r="C23" s="285"/>
      <c r="D23" s="126"/>
      <c r="E23" s="126"/>
    </row>
    <row r="24" spans="2:5" x14ac:dyDescent="0.25">
      <c r="B24" s="285"/>
      <c r="C24" s="285"/>
      <c r="D24" s="126"/>
      <c r="E24" s="126"/>
    </row>
    <row r="25" spans="2:5" x14ac:dyDescent="0.25">
      <c r="B25" s="285"/>
      <c r="C25" s="285"/>
      <c r="D25" s="126"/>
      <c r="E25" s="126"/>
    </row>
    <row r="26" spans="2:5" x14ac:dyDescent="0.25">
      <c r="B26" s="285"/>
      <c r="C26" s="285"/>
      <c r="D26" s="126"/>
      <c r="E26" s="126"/>
    </row>
    <row r="27" spans="2:5" x14ac:dyDescent="0.25">
      <c r="B27" s="285"/>
      <c r="C27" s="285"/>
      <c r="D27" s="126"/>
      <c r="E27" s="126"/>
    </row>
    <row r="28" spans="2:5" x14ac:dyDescent="0.25">
      <c r="B28" s="285"/>
      <c r="C28" s="285"/>
      <c r="D28" s="126"/>
      <c r="E28" s="126"/>
    </row>
    <row r="29" spans="2:5" x14ac:dyDescent="0.25">
      <c r="B29" s="285"/>
      <c r="C29" s="285"/>
      <c r="D29" s="126"/>
      <c r="E29" s="126"/>
    </row>
    <row r="30" spans="2:5" x14ac:dyDescent="0.25">
      <c r="B30" s="285"/>
      <c r="C30" s="285"/>
      <c r="D30" s="126"/>
      <c r="E30" s="126"/>
    </row>
    <row r="31" spans="2:5" x14ac:dyDescent="0.25">
      <c r="B31" s="285"/>
      <c r="C31" s="285"/>
      <c r="D31" s="126"/>
      <c r="E31" s="126"/>
    </row>
    <row r="32" spans="2:5" x14ac:dyDescent="0.25">
      <c r="B32" s="285"/>
      <c r="C32" s="285"/>
      <c r="D32" s="126"/>
      <c r="E32" s="126"/>
    </row>
    <row r="33" spans="2:5" x14ac:dyDescent="0.25">
      <c r="B33" s="285"/>
      <c r="C33" s="285"/>
      <c r="D33" s="126"/>
      <c r="E33" s="126"/>
    </row>
  </sheetData>
  <mergeCells count="2">
    <mergeCell ref="G1:H1"/>
    <mergeCell ref="A1:D1"/>
  </mergeCells>
  <phoneticPr fontId="4" type="noConversion"/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BCC0-B513-4411-B429-722361C2D5FC}">
  <dimension ref="A1:V263"/>
  <sheetViews>
    <sheetView zoomScaleNormal="100" workbookViewId="0">
      <selection activeCell="K62" sqref="K1:K1048576"/>
    </sheetView>
  </sheetViews>
  <sheetFormatPr defaultColWidth="8.81640625" defaultRowHeight="12.5" x14ac:dyDescent="0.25"/>
  <cols>
    <col min="1" max="16" width="8.81640625" style="64"/>
    <col min="17" max="17" width="8.81640625" style="64" customWidth="1"/>
    <col min="18" max="16384" width="8.81640625" style="64"/>
  </cols>
  <sheetData>
    <row r="1" spans="1:22" ht="13" x14ac:dyDescent="0.3">
      <c r="A1" s="133" t="s">
        <v>591</v>
      </c>
      <c r="B1" s="133"/>
      <c r="C1" s="133"/>
      <c r="D1" s="133"/>
      <c r="E1" s="195"/>
      <c r="J1" s="142"/>
      <c r="R1" s="234" t="s">
        <v>304</v>
      </c>
    </row>
    <row r="2" spans="1:22" ht="13" x14ac:dyDescent="0.3">
      <c r="A2" s="623" t="s">
        <v>480</v>
      </c>
      <c r="B2" s="624"/>
      <c r="C2" s="624"/>
      <c r="D2" s="625"/>
      <c r="E2" s="142"/>
      <c r="F2" s="571" t="s">
        <v>494</v>
      </c>
      <c r="G2" s="572"/>
      <c r="H2" s="572"/>
      <c r="I2" s="573"/>
      <c r="J2" s="142"/>
      <c r="K2" s="571" t="s">
        <v>493</v>
      </c>
      <c r="L2" s="572"/>
      <c r="M2" s="572"/>
      <c r="N2" s="573"/>
    </row>
    <row r="3" spans="1:22" ht="14.5" customHeight="1" x14ac:dyDescent="0.3">
      <c r="A3" s="80" t="s">
        <v>325</v>
      </c>
      <c r="B3" s="221">
        <v>2024</v>
      </c>
      <c r="C3" s="577">
        <v>2025</v>
      </c>
      <c r="D3" s="620"/>
      <c r="E3" s="142"/>
      <c r="F3" s="80" t="s">
        <v>325</v>
      </c>
      <c r="G3" s="240">
        <v>2024</v>
      </c>
      <c r="H3" s="577">
        <v>2025</v>
      </c>
      <c r="I3" s="620"/>
      <c r="J3" s="142"/>
      <c r="K3" s="80" t="s">
        <v>325</v>
      </c>
      <c r="L3" s="240">
        <v>2024</v>
      </c>
      <c r="M3" s="577">
        <v>2025</v>
      </c>
      <c r="N3" s="620"/>
    </row>
    <row r="4" spans="1:22" s="28" customFormat="1" ht="13" x14ac:dyDescent="0.3">
      <c r="A4" s="92" t="s">
        <v>268</v>
      </c>
      <c r="B4" s="140">
        <v>45474</v>
      </c>
      <c r="C4" s="140">
        <v>45809</v>
      </c>
      <c r="D4" s="140">
        <v>45839</v>
      </c>
      <c r="E4" s="142"/>
      <c r="F4" s="92" t="s">
        <v>268</v>
      </c>
      <c r="G4" s="140">
        <v>45474</v>
      </c>
      <c r="H4" s="140">
        <v>45809</v>
      </c>
      <c r="I4" s="140">
        <v>45839</v>
      </c>
      <c r="J4" s="194"/>
      <c r="K4" s="92" t="s">
        <v>268</v>
      </c>
      <c r="L4" s="140">
        <v>45474</v>
      </c>
      <c r="M4" s="140">
        <v>45809</v>
      </c>
      <c r="N4" s="140">
        <v>45839</v>
      </c>
      <c r="Q4" s="64"/>
      <c r="R4" s="64"/>
      <c r="S4" s="64"/>
      <c r="T4" s="64"/>
      <c r="U4" s="64"/>
      <c r="V4" s="64"/>
    </row>
    <row r="5" spans="1:22" ht="14.5" x14ac:dyDescent="0.35">
      <c r="A5" s="479" t="s">
        <v>944</v>
      </c>
      <c r="B5" s="456">
        <v>459.56541008000102</v>
      </c>
      <c r="C5" s="456">
        <v>377.03495848</v>
      </c>
      <c r="D5" s="457">
        <v>479.54394220000103</v>
      </c>
      <c r="E5" s="196"/>
      <c r="F5" s="479" t="s">
        <v>945</v>
      </c>
      <c r="G5" s="456">
        <v>2053.40725914</v>
      </c>
      <c r="H5" s="456">
        <v>1485.00760597</v>
      </c>
      <c r="I5" s="457">
        <v>1624.7823908900002</v>
      </c>
      <c r="J5" s="191"/>
      <c r="K5" s="479" t="s">
        <v>695</v>
      </c>
      <c r="L5" s="456">
        <v>63.985474079999996</v>
      </c>
      <c r="M5" s="456">
        <v>100.23556531</v>
      </c>
      <c r="N5" s="457">
        <v>137.64411544999999</v>
      </c>
    </row>
    <row r="6" spans="1:22" ht="14.5" x14ac:dyDescent="0.35">
      <c r="A6" s="479" t="s">
        <v>943</v>
      </c>
      <c r="B6" s="456">
        <v>283.23612237000003</v>
      </c>
      <c r="C6" s="456">
        <v>287.66167598000004</v>
      </c>
      <c r="D6" s="457">
        <v>315.31758527999995</v>
      </c>
      <c r="E6" s="197"/>
      <c r="F6" s="479" t="s">
        <v>942</v>
      </c>
      <c r="G6" s="456">
        <v>15.711733669999999</v>
      </c>
      <c r="H6" s="456">
        <v>99.917351070000095</v>
      </c>
      <c r="I6" s="457">
        <v>395.42016368999998</v>
      </c>
      <c r="J6" s="192"/>
      <c r="K6" s="479" t="s">
        <v>899</v>
      </c>
      <c r="L6" s="456">
        <v>0</v>
      </c>
      <c r="M6" s="456">
        <v>3.2753560000000001E-2</v>
      </c>
      <c r="N6" s="457">
        <v>47.595073909999996</v>
      </c>
    </row>
    <row r="7" spans="1:22" ht="14.5" x14ac:dyDescent="0.35">
      <c r="A7" s="479" t="s">
        <v>699</v>
      </c>
      <c r="B7" s="456">
        <v>0</v>
      </c>
      <c r="C7" s="456">
        <v>357.97985473</v>
      </c>
      <c r="D7" s="457">
        <v>249.34326278</v>
      </c>
      <c r="E7" s="196"/>
      <c r="F7" s="479" t="s">
        <v>940</v>
      </c>
      <c r="G7" s="456">
        <v>32.563037350000002</v>
      </c>
      <c r="H7" s="456">
        <v>46.335063049999995</v>
      </c>
      <c r="I7" s="457">
        <v>243.47934035</v>
      </c>
      <c r="J7" s="191"/>
      <c r="K7" s="479" t="s">
        <v>935</v>
      </c>
      <c r="L7" s="456">
        <v>57.86796004</v>
      </c>
      <c r="M7" s="456">
        <v>56.434633469999902</v>
      </c>
      <c r="N7" s="457">
        <v>47.432490770000001</v>
      </c>
    </row>
    <row r="8" spans="1:22" ht="14.5" x14ac:dyDescent="0.35">
      <c r="A8" s="479" t="s">
        <v>931</v>
      </c>
      <c r="B8" s="456">
        <v>450.42187239999998</v>
      </c>
      <c r="C8" s="456">
        <v>312.13044123999998</v>
      </c>
      <c r="D8" s="457">
        <v>228.00834962000002</v>
      </c>
      <c r="E8" s="197"/>
      <c r="F8" s="479" t="s">
        <v>939</v>
      </c>
      <c r="G8" s="456">
        <v>44.856664810000005</v>
      </c>
      <c r="H8" s="456">
        <v>24.5016602</v>
      </c>
      <c r="I8" s="457">
        <v>210.23005144999999</v>
      </c>
      <c r="J8" s="192"/>
      <c r="K8" s="479" t="s">
        <v>921</v>
      </c>
      <c r="L8" s="456">
        <v>11.792817560000001</v>
      </c>
      <c r="M8" s="456">
        <v>13.281904859999999</v>
      </c>
      <c r="N8" s="457">
        <v>34.145141899999999</v>
      </c>
    </row>
    <row r="9" spans="1:22" ht="14.5" x14ac:dyDescent="0.35">
      <c r="A9" s="479" t="s">
        <v>934</v>
      </c>
      <c r="B9" s="456">
        <v>188.76665908999999</v>
      </c>
      <c r="C9" s="456">
        <v>186.51525691999998</v>
      </c>
      <c r="D9" s="457">
        <v>221.303129310001</v>
      </c>
      <c r="E9" s="196"/>
      <c r="F9" s="479" t="s">
        <v>938</v>
      </c>
      <c r="G9" s="456">
        <v>89.751932699999998</v>
      </c>
      <c r="H9" s="456">
        <v>96.171145749999994</v>
      </c>
      <c r="I9" s="457">
        <v>171.87652988999997</v>
      </c>
      <c r="J9" s="191"/>
      <c r="K9" s="479" t="s">
        <v>937</v>
      </c>
      <c r="L9" s="456">
        <v>48.795187540000001</v>
      </c>
      <c r="M9" s="456">
        <v>33.532519629999996</v>
      </c>
      <c r="N9" s="457">
        <v>33.187488389999999</v>
      </c>
    </row>
    <row r="10" spans="1:22" ht="14.5" x14ac:dyDescent="0.35">
      <c r="A10" s="479" t="s">
        <v>941</v>
      </c>
      <c r="B10" s="456">
        <v>222.73211443</v>
      </c>
      <c r="C10" s="456">
        <v>246.27499079</v>
      </c>
      <c r="D10" s="457">
        <v>186.01500534000002</v>
      </c>
      <c r="E10" s="197"/>
      <c r="F10" s="479" t="s">
        <v>941</v>
      </c>
      <c r="G10" s="456">
        <v>81.319692860000004</v>
      </c>
      <c r="H10" s="456">
        <v>55.446674020000003</v>
      </c>
      <c r="I10" s="457">
        <v>170.39519388999997</v>
      </c>
      <c r="J10" s="192"/>
      <c r="K10" s="479" t="s">
        <v>849</v>
      </c>
      <c r="L10" s="456">
        <v>39.642681420000002</v>
      </c>
      <c r="M10" s="456">
        <v>7.0069242899999997</v>
      </c>
      <c r="N10" s="457">
        <v>22.507220370000002</v>
      </c>
    </row>
    <row r="11" spans="1:22" ht="14.5" x14ac:dyDescent="0.35">
      <c r="A11" s="479" t="s">
        <v>936</v>
      </c>
      <c r="B11" s="456">
        <v>132.101270429999</v>
      </c>
      <c r="C11" s="456">
        <v>122.47413231</v>
      </c>
      <c r="D11" s="457">
        <v>162.70756828000103</v>
      </c>
      <c r="E11" s="196"/>
      <c r="F11" s="479" t="s">
        <v>910</v>
      </c>
      <c r="G11" s="456">
        <v>115.30473345999999</v>
      </c>
      <c r="H11" s="456">
        <v>196.17465891999998</v>
      </c>
      <c r="I11" s="457">
        <v>155.01706065000002</v>
      </c>
      <c r="J11" s="191"/>
      <c r="K11" s="479" t="s">
        <v>920</v>
      </c>
      <c r="L11" s="456">
        <v>21.267596109999999</v>
      </c>
      <c r="M11" s="456">
        <v>26.364730829999999</v>
      </c>
      <c r="N11" s="457">
        <v>22.411937010000003</v>
      </c>
    </row>
    <row r="12" spans="1:22" ht="14.5" x14ac:dyDescent="0.35">
      <c r="A12" s="479" t="s">
        <v>932</v>
      </c>
      <c r="B12" s="456">
        <v>127.93860978000001</v>
      </c>
      <c r="C12" s="456">
        <v>131.69636237999998</v>
      </c>
      <c r="D12" s="457">
        <v>153.03493075999998</v>
      </c>
      <c r="E12" s="197"/>
      <c r="F12" s="479" t="s">
        <v>908</v>
      </c>
      <c r="G12" s="456">
        <v>21.309195989999999</v>
      </c>
      <c r="H12" s="456">
        <v>130.09052253999999</v>
      </c>
      <c r="I12" s="457">
        <v>88.244338639999995</v>
      </c>
      <c r="J12" s="192"/>
      <c r="K12" s="479" t="s">
        <v>914</v>
      </c>
      <c r="L12" s="456">
        <v>13.11252393</v>
      </c>
      <c r="M12" s="456">
        <v>11.293664400000001</v>
      </c>
      <c r="N12" s="457">
        <v>13.48838797</v>
      </c>
    </row>
    <row r="13" spans="1:22" ht="14.5" x14ac:dyDescent="0.35">
      <c r="A13" s="479" t="s">
        <v>937</v>
      </c>
      <c r="B13" s="456">
        <v>150.65550666999999</v>
      </c>
      <c r="C13" s="456">
        <v>163.85124705999999</v>
      </c>
      <c r="D13" s="457">
        <v>147.41028012000001</v>
      </c>
      <c r="E13" s="196"/>
      <c r="F13" s="479" t="s">
        <v>918</v>
      </c>
      <c r="G13" s="456">
        <v>10.89038272</v>
      </c>
      <c r="H13" s="456">
        <v>25.071915130000001</v>
      </c>
      <c r="I13" s="457">
        <v>66.865001069999906</v>
      </c>
      <c r="J13" s="191"/>
      <c r="K13" s="479" t="s">
        <v>902</v>
      </c>
      <c r="L13" s="456">
        <v>5.1540225099999999</v>
      </c>
      <c r="M13" s="456">
        <v>2.58746783</v>
      </c>
      <c r="N13" s="457">
        <v>9.7097535299999986</v>
      </c>
    </row>
    <row r="14" spans="1:22" ht="14.5" x14ac:dyDescent="0.35">
      <c r="A14" s="479" t="s">
        <v>928</v>
      </c>
      <c r="B14" s="456">
        <v>108.12446270000001</v>
      </c>
      <c r="C14" s="456">
        <v>110.94564972000001</v>
      </c>
      <c r="D14" s="457">
        <v>146.11843629000001</v>
      </c>
      <c r="E14" s="197"/>
      <c r="F14" s="479" t="s">
        <v>920</v>
      </c>
      <c r="G14" s="456">
        <v>16.200563240000001</v>
      </c>
      <c r="H14" s="456">
        <v>12.83193634</v>
      </c>
      <c r="I14" s="457">
        <v>64.283342340000004</v>
      </c>
      <c r="J14" s="192"/>
      <c r="K14" s="479" t="s">
        <v>915</v>
      </c>
      <c r="L14" s="456">
        <v>23.03815019</v>
      </c>
      <c r="M14" s="456">
        <v>9.3089677800000104</v>
      </c>
      <c r="N14" s="457">
        <v>9.0763527200000009</v>
      </c>
    </row>
    <row r="15" spans="1:22" ht="14.5" x14ac:dyDescent="0.35">
      <c r="A15" s="479" t="s">
        <v>930</v>
      </c>
      <c r="B15" s="456">
        <v>121.52555364</v>
      </c>
      <c r="C15" s="456">
        <v>104.37842734</v>
      </c>
      <c r="D15" s="457">
        <v>135.13539880000098</v>
      </c>
      <c r="E15" s="196"/>
      <c r="F15" s="479" t="s">
        <v>933</v>
      </c>
      <c r="G15" s="456">
        <v>117.94484873</v>
      </c>
      <c r="H15" s="456">
        <v>55.3140547</v>
      </c>
      <c r="I15" s="457">
        <v>59.274958979999994</v>
      </c>
      <c r="J15" s="191"/>
      <c r="K15" s="479" t="s">
        <v>923</v>
      </c>
      <c r="L15" s="456">
        <v>9.4759987200000015</v>
      </c>
      <c r="M15" s="456">
        <v>8.7023858200000088</v>
      </c>
      <c r="N15" s="457">
        <v>8.8226840300000102</v>
      </c>
    </row>
    <row r="16" spans="1:22" ht="14.5" x14ac:dyDescent="0.35">
      <c r="A16" s="479" t="s">
        <v>935</v>
      </c>
      <c r="B16" s="456">
        <v>87.685140750000002</v>
      </c>
      <c r="C16" s="456">
        <v>97.358845310000106</v>
      </c>
      <c r="D16" s="457">
        <v>128.50131228000001</v>
      </c>
      <c r="E16" s="197"/>
      <c r="F16" s="479" t="s">
        <v>944</v>
      </c>
      <c r="G16" s="456">
        <v>109.14997461</v>
      </c>
      <c r="H16" s="456">
        <v>6.08641451</v>
      </c>
      <c r="I16" s="457">
        <v>57.094991569999998</v>
      </c>
      <c r="J16" s="192"/>
      <c r="K16" s="479" t="s">
        <v>891</v>
      </c>
      <c r="L16" s="456">
        <v>10.067834980000001</v>
      </c>
      <c r="M16" s="456">
        <v>8.0085257600000102</v>
      </c>
      <c r="N16" s="457">
        <v>8.6135608300000008</v>
      </c>
    </row>
    <row r="17" spans="1:14" ht="14.5" x14ac:dyDescent="0.35">
      <c r="A17" s="479" t="s">
        <v>695</v>
      </c>
      <c r="B17" s="456">
        <v>3.3392350000000001E-2</v>
      </c>
      <c r="C17" s="456">
        <v>0.14863266</v>
      </c>
      <c r="D17" s="457">
        <v>119.40528587</v>
      </c>
      <c r="E17" s="196"/>
      <c r="F17" s="479" t="s">
        <v>809</v>
      </c>
      <c r="G17" s="456">
        <v>34.631787240000001</v>
      </c>
      <c r="H17" s="456">
        <v>36.989704770000003</v>
      </c>
      <c r="I17" s="457">
        <v>55.50695442</v>
      </c>
      <c r="J17" s="191"/>
      <c r="K17" s="479" t="s">
        <v>909</v>
      </c>
      <c r="L17" s="456">
        <v>7.2297914499999898</v>
      </c>
      <c r="M17" s="456">
        <v>6.0569012100000004</v>
      </c>
      <c r="N17" s="457">
        <v>8.5859115700000004</v>
      </c>
    </row>
    <row r="18" spans="1:14" ht="14.5" x14ac:dyDescent="0.35">
      <c r="A18" s="479" t="s">
        <v>929</v>
      </c>
      <c r="B18" s="456">
        <v>88.658124929999701</v>
      </c>
      <c r="C18" s="456">
        <v>88.183989999999895</v>
      </c>
      <c r="D18" s="457">
        <v>118.14759712999999</v>
      </c>
      <c r="E18" s="197"/>
      <c r="F18" s="479" t="s">
        <v>897</v>
      </c>
      <c r="G18" s="456">
        <v>190.72540512999998</v>
      </c>
      <c r="H18" s="456">
        <v>109.65513931999999</v>
      </c>
      <c r="I18" s="457">
        <v>53.762955479999995</v>
      </c>
      <c r="J18" s="192"/>
      <c r="K18" s="479" t="s">
        <v>924</v>
      </c>
      <c r="L18" s="456">
        <v>3.7633845400000001</v>
      </c>
      <c r="M18" s="456">
        <v>5.2353459299999994</v>
      </c>
      <c r="N18" s="457">
        <v>7.7518223800000001</v>
      </c>
    </row>
    <row r="19" spans="1:14" ht="14.5" x14ac:dyDescent="0.35">
      <c r="A19" s="479" t="s">
        <v>907</v>
      </c>
      <c r="B19" s="456">
        <v>102.82451952</v>
      </c>
      <c r="C19" s="456">
        <v>109.90952953</v>
      </c>
      <c r="D19" s="457">
        <v>117.07854861</v>
      </c>
      <c r="E19" s="196"/>
      <c r="F19" s="479" t="s">
        <v>943</v>
      </c>
      <c r="G19" s="456">
        <v>15.088188600000001</v>
      </c>
      <c r="H19" s="456">
        <v>62.881204189999998</v>
      </c>
      <c r="I19" s="457">
        <v>51.541457610000002</v>
      </c>
      <c r="J19" s="191"/>
      <c r="K19" s="479" t="s">
        <v>917</v>
      </c>
      <c r="L19" s="456">
        <v>3.8560783399999998</v>
      </c>
      <c r="M19" s="456">
        <v>2.02823289</v>
      </c>
      <c r="N19" s="457">
        <v>7.66184858</v>
      </c>
    </row>
    <row r="20" spans="1:14" ht="14.5" x14ac:dyDescent="0.35">
      <c r="A20" s="479" t="s">
        <v>911</v>
      </c>
      <c r="B20" s="456">
        <v>118.45405556999999</v>
      </c>
      <c r="C20" s="456">
        <v>96.993057819999905</v>
      </c>
      <c r="D20" s="457">
        <v>113.10519976</v>
      </c>
      <c r="E20" s="197"/>
      <c r="F20" s="479" t="s">
        <v>922</v>
      </c>
      <c r="G20" s="456">
        <v>64.434382569999997</v>
      </c>
      <c r="H20" s="456">
        <v>33.694098529999998</v>
      </c>
      <c r="I20" s="457">
        <v>50.817571950000001</v>
      </c>
      <c r="J20" s="192"/>
      <c r="K20" s="479" t="s">
        <v>933</v>
      </c>
      <c r="L20" s="456">
        <v>6.2775004000000001</v>
      </c>
      <c r="M20" s="456">
        <v>3.82298363</v>
      </c>
      <c r="N20" s="457">
        <v>7.64533675000001</v>
      </c>
    </row>
    <row r="21" spans="1:14" ht="14.5" x14ac:dyDescent="0.35">
      <c r="A21" s="479" t="s">
        <v>933</v>
      </c>
      <c r="B21" s="456">
        <v>82.349583019999798</v>
      </c>
      <c r="C21" s="456">
        <v>85.960439860000591</v>
      </c>
      <c r="D21" s="457">
        <v>106.43264205</v>
      </c>
      <c r="E21" s="196"/>
      <c r="F21" s="479" t="s">
        <v>927</v>
      </c>
      <c r="G21" s="456">
        <v>62.651135179999997</v>
      </c>
      <c r="H21" s="456">
        <v>39.403937450000001</v>
      </c>
      <c r="I21" s="457">
        <v>35.502733259999999</v>
      </c>
      <c r="J21" s="191"/>
      <c r="K21" s="479" t="s">
        <v>798</v>
      </c>
      <c r="L21" s="456">
        <v>2.5107385799999999</v>
      </c>
      <c r="M21" s="456">
        <v>1.1120008000000001</v>
      </c>
      <c r="N21" s="457">
        <v>7.5404040300000004</v>
      </c>
    </row>
    <row r="22" spans="1:14" ht="14.5" x14ac:dyDescent="0.35">
      <c r="A22" s="479" t="s">
        <v>927</v>
      </c>
      <c r="B22" s="456">
        <v>74.386194580000108</v>
      </c>
      <c r="C22" s="456">
        <v>81.873363750000195</v>
      </c>
      <c r="D22" s="457">
        <v>100.27208048</v>
      </c>
      <c r="E22" s="197"/>
      <c r="F22" s="479" t="s">
        <v>904</v>
      </c>
      <c r="G22" s="456">
        <v>19.313191549999999</v>
      </c>
      <c r="H22" s="456">
        <v>32.551517930000003</v>
      </c>
      <c r="I22" s="457">
        <v>34.485382450000003</v>
      </c>
      <c r="J22" s="192"/>
      <c r="K22" s="479" t="s">
        <v>866</v>
      </c>
      <c r="L22" s="456">
        <v>2.3117492599999996</v>
      </c>
      <c r="M22" s="456">
        <v>1.2800129899999999</v>
      </c>
      <c r="N22" s="457">
        <v>6.5367218400000002</v>
      </c>
    </row>
    <row r="23" spans="1:14" ht="14.5" x14ac:dyDescent="0.35">
      <c r="A23" s="479" t="s">
        <v>925</v>
      </c>
      <c r="B23" s="456">
        <v>103.81106879000001</v>
      </c>
      <c r="C23" s="456">
        <v>89.906271229999803</v>
      </c>
      <c r="D23" s="457">
        <v>89.283131140000194</v>
      </c>
      <c r="E23" s="196"/>
      <c r="F23" s="479" t="s">
        <v>870</v>
      </c>
      <c r="G23" s="456">
        <v>76.037365500000007</v>
      </c>
      <c r="H23" s="456">
        <v>35.10032099</v>
      </c>
      <c r="I23" s="457">
        <v>32.745687269999998</v>
      </c>
      <c r="J23" s="191"/>
      <c r="K23" s="479" t="s">
        <v>916</v>
      </c>
      <c r="L23" s="456">
        <v>8.1474395600000005</v>
      </c>
      <c r="M23" s="456">
        <v>4.3450439599999999</v>
      </c>
      <c r="N23" s="457">
        <v>6.0734737699999997</v>
      </c>
    </row>
    <row r="24" spans="1:14" ht="14.5" x14ac:dyDescent="0.35">
      <c r="A24" s="479" t="s">
        <v>913</v>
      </c>
      <c r="B24" s="456">
        <v>73.15719279999999</v>
      </c>
      <c r="C24" s="456">
        <v>66.437520430000006</v>
      </c>
      <c r="D24" s="457">
        <v>86.091015670000004</v>
      </c>
      <c r="E24" s="197"/>
      <c r="F24" s="479" t="s">
        <v>887</v>
      </c>
      <c r="G24" s="456">
        <v>16.270533150000002</v>
      </c>
      <c r="H24" s="456">
        <v>14.769975140000001</v>
      </c>
      <c r="I24" s="457">
        <v>32.21154731</v>
      </c>
      <c r="J24" s="192"/>
      <c r="K24" s="479" t="s">
        <v>834</v>
      </c>
      <c r="L24" s="456">
        <v>5.6630354800000005</v>
      </c>
      <c r="M24" s="456">
        <v>4.1191406200000005</v>
      </c>
      <c r="N24" s="457">
        <v>5.9880549400000005</v>
      </c>
    </row>
    <row r="25" spans="1:14" ht="14.5" x14ac:dyDescent="0.35">
      <c r="A25" s="479" t="s">
        <v>926</v>
      </c>
      <c r="B25" s="456">
        <v>86.611146590000089</v>
      </c>
      <c r="C25" s="456">
        <v>82.948094680000011</v>
      </c>
      <c r="D25" s="457">
        <v>84.2189449400001</v>
      </c>
      <c r="E25" s="196"/>
      <c r="F25" s="479" t="s">
        <v>907</v>
      </c>
      <c r="G25" s="456">
        <v>26.661740219999999</v>
      </c>
      <c r="H25" s="456">
        <v>13.76747099</v>
      </c>
      <c r="I25" s="457">
        <v>31.436263910000001</v>
      </c>
      <c r="J25" s="191"/>
      <c r="K25" s="479" t="s">
        <v>887</v>
      </c>
      <c r="L25" s="456">
        <v>8.7304984799999996</v>
      </c>
      <c r="M25" s="456">
        <v>6.5575633899999994</v>
      </c>
      <c r="N25" s="457">
        <v>5.7751028799999995</v>
      </c>
    </row>
    <row r="26" spans="1:14" ht="14.5" x14ac:dyDescent="0.35">
      <c r="A26" s="479" t="s">
        <v>919</v>
      </c>
      <c r="B26" s="456">
        <v>83.5838226300001</v>
      </c>
      <c r="C26" s="456">
        <v>83.561661410000099</v>
      </c>
      <c r="D26" s="457">
        <v>84.208085549999808</v>
      </c>
      <c r="E26" s="197"/>
      <c r="F26" s="479" t="s">
        <v>798</v>
      </c>
      <c r="G26" s="456">
        <v>46.087496479999999</v>
      </c>
      <c r="H26" s="456">
        <v>40.750412840000003</v>
      </c>
      <c r="I26" s="457">
        <v>30.315890120000002</v>
      </c>
      <c r="J26" s="192"/>
      <c r="K26" s="479" t="s">
        <v>925</v>
      </c>
      <c r="L26" s="456">
        <v>4.9640326900000007</v>
      </c>
      <c r="M26" s="456">
        <v>3.47591231</v>
      </c>
      <c r="N26" s="457">
        <v>5.3369172100000002</v>
      </c>
    </row>
    <row r="27" spans="1:14" ht="14.5" x14ac:dyDescent="0.35">
      <c r="A27" s="479" t="s">
        <v>924</v>
      </c>
      <c r="B27" s="456">
        <v>26.74771616</v>
      </c>
      <c r="C27" s="456">
        <v>26.386387829999997</v>
      </c>
      <c r="D27" s="457">
        <v>82.425088769999903</v>
      </c>
      <c r="E27" s="196"/>
      <c r="F27" s="479" t="s">
        <v>883</v>
      </c>
      <c r="G27" s="456">
        <v>101.85900049</v>
      </c>
      <c r="H27" s="456">
        <v>33.383862909999998</v>
      </c>
      <c r="I27" s="457">
        <v>29.01562234</v>
      </c>
      <c r="J27" s="191"/>
      <c r="K27" s="479" t="s">
        <v>837</v>
      </c>
      <c r="L27" s="456">
        <v>3.7669494800000001</v>
      </c>
      <c r="M27" s="456">
        <v>3.1925650399999999</v>
      </c>
      <c r="N27" s="457">
        <v>4.8559188600000001</v>
      </c>
    </row>
    <row r="28" spans="1:14" ht="14.5" x14ac:dyDescent="0.35">
      <c r="A28" s="479" t="s">
        <v>917</v>
      </c>
      <c r="B28" s="456">
        <v>79.781722819999999</v>
      </c>
      <c r="C28" s="456">
        <v>37.761152159999995</v>
      </c>
      <c r="D28" s="457">
        <v>82.373313420000002</v>
      </c>
      <c r="E28" s="197"/>
      <c r="F28" s="479" t="s">
        <v>926</v>
      </c>
      <c r="G28" s="456">
        <v>15.750110730000001</v>
      </c>
      <c r="H28" s="456">
        <v>5.9965570700000006</v>
      </c>
      <c r="I28" s="457">
        <v>27.14980126</v>
      </c>
      <c r="J28" s="192"/>
      <c r="K28" s="479" t="s">
        <v>881</v>
      </c>
      <c r="L28" s="456">
        <v>1.6950333700000002</v>
      </c>
      <c r="M28" s="456">
        <v>1.2629106000000001</v>
      </c>
      <c r="N28" s="457">
        <v>4.7938929200000002</v>
      </c>
    </row>
    <row r="29" spans="1:14" ht="14.5" x14ac:dyDescent="0.35">
      <c r="A29" s="479" t="s">
        <v>908</v>
      </c>
      <c r="B29" s="456">
        <v>70.840259730000099</v>
      </c>
      <c r="C29" s="456">
        <v>71.311937729999897</v>
      </c>
      <c r="D29" s="457">
        <v>80.47080188999989</v>
      </c>
      <c r="E29" s="196"/>
      <c r="F29" s="479" t="s">
        <v>916</v>
      </c>
      <c r="G29" s="456">
        <v>35.881937880000002</v>
      </c>
      <c r="H29" s="456">
        <v>18.970976489999998</v>
      </c>
      <c r="I29" s="457">
        <v>26.428429609999998</v>
      </c>
      <c r="J29" s="191"/>
      <c r="K29" s="479" t="s">
        <v>702</v>
      </c>
      <c r="L29" s="456">
        <v>1.1650893200000001</v>
      </c>
      <c r="M29" s="456">
        <v>5.3189521500000003</v>
      </c>
      <c r="N29" s="457">
        <v>4.6964368499999996</v>
      </c>
    </row>
    <row r="30" spans="1:14" ht="14.5" x14ac:dyDescent="0.35">
      <c r="A30" s="479" t="s">
        <v>912</v>
      </c>
      <c r="B30" s="456">
        <v>67.777692859999888</v>
      </c>
      <c r="C30" s="456">
        <v>59.324635990000097</v>
      </c>
      <c r="D30" s="457">
        <v>80.03374251000001</v>
      </c>
      <c r="E30" s="197"/>
      <c r="F30" s="479" t="s">
        <v>697</v>
      </c>
      <c r="G30" s="456">
        <v>2.3268974500000001</v>
      </c>
      <c r="H30" s="456">
        <v>32.583322770000002</v>
      </c>
      <c r="I30" s="457">
        <v>21.58096677</v>
      </c>
      <c r="J30" s="192"/>
      <c r="K30" s="479" t="s">
        <v>922</v>
      </c>
      <c r="L30" s="456">
        <v>5.8987814900000002</v>
      </c>
      <c r="M30" s="456">
        <v>5.1037491799999994</v>
      </c>
      <c r="N30" s="457">
        <v>4.6700627900000002</v>
      </c>
    </row>
    <row r="31" spans="1:14" ht="14.5" x14ac:dyDescent="0.35">
      <c r="A31" s="479" t="s">
        <v>905</v>
      </c>
      <c r="B31" s="456">
        <v>87.377704349999988</v>
      </c>
      <c r="C31" s="456">
        <v>58.067152719999996</v>
      </c>
      <c r="D31" s="457">
        <v>76.423894060000009</v>
      </c>
      <c r="E31" s="196"/>
      <c r="F31" s="479" t="s">
        <v>777</v>
      </c>
      <c r="G31" s="456">
        <v>25.376428799999999</v>
      </c>
      <c r="H31" s="456">
        <v>158.22646519</v>
      </c>
      <c r="I31" s="457">
        <v>21.397523170000003</v>
      </c>
      <c r="J31" s="191"/>
      <c r="K31" s="479" t="s">
        <v>904</v>
      </c>
      <c r="L31" s="456">
        <v>7.15059399</v>
      </c>
      <c r="M31" s="456">
        <v>4.0592584399999998</v>
      </c>
      <c r="N31" s="457">
        <v>4.6169300399999997</v>
      </c>
    </row>
    <row r="32" spans="1:14" ht="14.5" x14ac:dyDescent="0.35">
      <c r="A32" s="479" t="s">
        <v>923</v>
      </c>
      <c r="B32" s="456">
        <v>41.459615509999999</v>
      </c>
      <c r="C32" s="456">
        <v>59.02237186</v>
      </c>
      <c r="D32" s="457">
        <v>76.401503390000101</v>
      </c>
      <c r="E32" s="197"/>
      <c r="F32" s="479" t="s">
        <v>915</v>
      </c>
      <c r="G32" s="456">
        <v>20.598253679999999</v>
      </c>
      <c r="H32" s="456">
        <v>23.457903390000002</v>
      </c>
      <c r="I32" s="457">
        <v>20.90377861</v>
      </c>
      <c r="J32" s="192"/>
      <c r="K32" s="479" t="s">
        <v>813</v>
      </c>
      <c r="L32" s="456">
        <v>10.63246183</v>
      </c>
      <c r="M32" s="456">
        <v>3.1064412799999999</v>
      </c>
      <c r="N32" s="457">
        <v>4.2568637000000003</v>
      </c>
    </row>
    <row r="33" spans="1:14" ht="14.5" x14ac:dyDescent="0.35">
      <c r="A33" s="479" t="s">
        <v>914</v>
      </c>
      <c r="B33" s="456">
        <v>41.054725130000001</v>
      </c>
      <c r="C33" s="456">
        <v>48.100806520000006</v>
      </c>
      <c r="D33" s="457">
        <v>75.025609160000002</v>
      </c>
      <c r="E33" s="196"/>
      <c r="F33" s="479" t="s">
        <v>936</v>
      </c>
      <c r="G33" s="456">
        <v>10.85291486</v>
      </c>
      <c r="H33" s="456">
        <v>11.364651890000001</v>
      </c>
      <c r="I33" s="457">
        <v>20.283006</v>
      </c>
      <c r="J33" s="191"/>
      <c r="K33" s="479" t="s">
        <v>830</v>
      </c>
      <c r="L33" s="456">
        <v>4.7286769800000004</v>
      </c>
      <c r="M33" s="456">
        <v>3.7257646800000002</v>
      </c>
      <c r="N33" s="457">
        <v>3.7204896199999999</v>
      </c>
    </row>
    <row r="34" spans="1:14" ht="14.5" x14ac:dyDescent="0.35">
      <c r="A34" s="479" t="s">
        <v>945</v>
      </c>
      <c r="B34" s="456">
        <v>74.314521569999897</v>
      </c>
      <c r="C34" s="456">
        <v>78.461642089999998</v>
      </c>
      <c r="D34" s="457">
        <v>74.630945490000101</v>
      </c>
      <c r="E34" s="197"/>
      <c r="F34" s="479" t="s">
        <v>924</v>
      </c>
      <c r="G34" s="456">
        <v>18.03861229</v>
      </c>
      <c r="H34" s="456">
        <v>57.032714829999996</v>
      </c>
      <c r="I34" s="457">
        <v>19.843059699999998</v>
      </c>
      <c r="J34" s="192"/>
      <c r="K34" s="479" t="s">
        <v>894</v>
      </c>
      <c r="L34" s="456">
        <v>1.17003317</v>
      </c>
      <c r="M34" s="456">
        <v>7.4963611999999999</v>
      </c>
      <c r="N34" s="457">
        <v>3.6343908100000002</v>
      </c>
    </row>
    <row r="35" spans="1:14" ht="14.5" x14ac:dyDescent="0.35">
      <c r="A35" s="479" t="s">
        <v>906</v>
      </c>
      <c r="B35" s="456">
        <v>66.056074910000106</v>
      </c>
      <c r="C35" s="456">
        <v>69.090022860000005</v>
      </c>
      <c r="D35" s="457">
        <v>74.432104749999894</v>
      </c>
      <c r="E35" s="196"/>
      <c r="F35" s="479" t="s">
        <v>890</v>
      </c>
      <c r="G35" s="456">
        <v>11.458921029999999</v>
      </c>
      <c r="H35" s="456">
        <v>60.146662710000001</v>
      </c>
      <c r="I35" s="457">
        <v>18.879572109999998</v>
      </c>
      <c r="J35" s="191"/>
      <c r="K35" s="479" t="s">
        <v>936</v>
      </c>
      <c r="L35" s="456">
        <v>2.35092247</v>
      </c>
      <c r="M35" s="456">
        <v>1.9133494900000001</v>
      </c>
      <c r="N35" s="457">
        <v>3.4304408300000002</v>
      </c>
    </row>
    <row r="36" spans="1:14" ht="14.5" x14ac:dyDescent="0.35">
      <c r="A36" s="479" t="s">
        <v>915</v>
      </c>
      <c r="B36" s="456">
        <v>60.15028538</v>
      </c>
      <c r="C36" s="456">
        <v>44.258054649999998</v>
      </c>
      <c r="D36" s="457">
        <v>71.706831530000002</v>
      </c>
      <c r="E36" s="197"/>
      <c r="F36" s="479" t="s">
        <v>855</v>
      </c>
      <c r="G36" s="456">
        <v>28.797686940000002</v>
      </c>
      <c r="H36" s="456">
        <v>7.2433324699999995</v>
      </c>
      <c r="I36" s="457">
        <v>17.343083510000003</v>
      </c>
      <c r="J36" s="192"/>
      <c r="K36" s="479" t="s">
        <v>930</v>
      </c>
      <c r="L36" s="456">
        <v>2.23497199</v>
      </c>
      <c r="M36" s="456">
        <v>3.09561705</v>
      </c>
      <c r="N36" s="457">
        <v>3.0928696000000002</v>
      </c>
    </row>
    <row r="37" spans="1:14" ht="14.5" x14ac:dyDescent="0.35">
      <c r="A37" s="479" t="s">
        <v>938</v>
      </c>
      <c r="B37" s="456">
        <v>59.341509009999996</v>
      </c>
      <c r="C37" s="456">
        <v>68.756578110000106</v>
      </c>
      <c r="D37" s="457">
        <v>68.837582509999905</v>
      </c>
      <c r="E37" s="196"/>
      <c r="F37" s="479" t="s">
        <v>923</v>
      </c>
      <c r="G37" s="456">
        <v>11.169548499999999</v>
      </c>
      <c r="H37" s="456">
        <v>7.2573926599999998</v>
      </c>
      <c r="I37" s="457">
        <v>15.88991176</v>
      </c>
      <c r="J37" s="191"/>
      <c r="K37" s="479" t="s">
        <v>886</v>
      </c>
      <c r="L37" s="456">
        <v>4.9681764900000003</v>
      </c>
      <c r="M37" s="456">
        <v>2.69727608</v>
      </c>
      <c r="N37" s="457">
        <v>3.0481035099999998</v>
      </c>
    </row>
    <row r="38" spans="1:14" ht="14.5" x14ac:dyDescent="0.35">
      <c r="A38" s="479" t="s">
        <v>922</v>
      </c>
      <c r="B38" s="456">
        <v>57.903817719999999</v>
      </c>
      <c r="C38" s="456">
        <v>32.030590329999995</v>
      </c>
      <c r="D38" s="457">
        <v>68.747391719999996</v>
      </c>
      <c r="E38" s="197"/>
      <c r="F38" s="479" t="s">
        <v>864</v>
      </c>
      <c r="G38" s="456">
        <v>12.93142548</v>
      </c>
      <c r="H38" s="456">
        <v>50.650016460000003</v>
      </c>
      <c r="I38" s="457">
        <v>15.166998189999999</v>
      </c>
      <c r="J38" s="192"/>
      <c r="K38" s="479" t="s">
        <v>864</v>
      </c>
      <c r="L38" s="456">
        <v>2.5592720299999998</v>
      </c>
      <c r="M38" s="456">
        <v>1.8227141200000001</v>
      </c>
      <c r="N38" s="457">
        <v>2.75663065</v>
      </c>
    </row>
    <row r="39" spans="1:14" ht="14.5" x14ac:dyDescent="0.35">
      <c r="A39" s="479" t="s">
        <v>777</v>
      </c>
      <c r="B39" s="456">
        <v>54.536890369999995</v>
      </c>
      <c r="C39" s="456">
        <v>46.810209659999998</v>
      </c>
      <c r="D39" s="457">
        <v>62.719245649999898</v>
      </c>
      <c r="E39" s="196"/>
      <c r="F39" s="479" t="s">
        <v>896</v>
      </c>
      <c r="G39" s="456">
        <v>21.26953198</v>
      </c>
      <c r="H39" s="456">
        <v>20.695352059999998</v>
      </c>
      <c r="I39" s="457">
        <v>15.06531861</v>
      </c>
      <c r="J39" s="191"/>
      <c r="K39" s="479" t="s">
        <v>822</v>
      </c>
      <c r="L39" s="456">
        <v>7.3217286399999999</v>
      </c>
      <c r="M39" s="456">
        <v>8.985926769999999</v>
      </c>
      <c r="N39" s="457">
        <v>2.6998725399999999</v>
      </c>
    </row>
    <row r="40" spans="1:14" ht="14.5" x14ac:dyDescent="0.35">
      <c r="A40" s="479" t="s">
        <v>939</v>
      </c>
      <c r="B40" s="456">
        <v>44.457215120000001</v>
      </c>
      <c r="C40" s="456">
        <v>71.506173419999996</v>
      </c>
      <c r="D40" s="457">
        <v>62.189958070000003</v>
      </c>
      <c r="E40" s="197"/>
      <c r="F40" s="479" t="s">
        <v>937</v>
      </c>
      <c r="G40" s="456">
        <v>5.7300955999999994</v>
      </c>
      <c r="H40" s="456">
        <v>8.6180959000000001</v>
      </c>
      <c r="I40" s="457">
        <v>14.498958699999999</v>
      </c>
      <c r="J40" s="192"/>
      <c r="K40" s="479" t="s">
        <v>908</v>
      </c>
      <c r="L40" s="456">
        <v>6.47641124</v>
      </c>
      <c r="M40" s="456">
        <v>5.3221816399999993</v>
      </c>
      <c r="N40" s="457">
        <v>2.6992657599999998</v>
      </c>
    </row>
    <row r="41" spans="1:14" ht="14.5" x14ac:dyDescent="0.35">
      <c r="A41" s="479" t="s">
        <v>909</v>
      </c>
      <c r="B41" s="456">
        <v>68.044251319999901</v>
      </c>
      <c r="C41" s="456">
        <v>60.703469220000002</v>
      </c>
      <c r="D41" s="457">
        <v>61.834175889999997</v>
      </c>
      <c r="E41" s="196"/>
      <c r="F41" s="479" t="s">
        <v>930</v>
      </c>
      <c r="G41" s="456">
        <v>7.3068447999999995</v>
      </c>
      <c r="H41" s="456">
        <v>10.5348275</v>
      </c>
      <c r="I41" s="457">
        <v>13.983304759999999</v>
      </c>
      <c r="J41" s="191"/>
      <c r="K41" s="479" t="s">
        <v>806</v>
      </c>
      <c r="L41" s="456">
        <v>0.25734089999999998</v>
      </c>
      <c r="M41" s="456">
        <v>7.2589729999999991E-2</v>
      </c>
      <c r="N41" s="457">
        <v>2.6735296499999999</v>
      </c>
    </row>
    <row r="42" spans="1:14" ht="14.5" x14ac:dyDescent="0.35">
      <c r="A42" s="479" t="s">
        <v>916</v>
      </c>
      <c r="B42" s="456">
        <v>79.293227039999906</v>
      </c>
      <c r="C42" s="456">
        <v>64.341256869999995</v>
      </c>
      <c r="D42" s="457">
        <v>60.093896229999999</v>
      </c>
      <c r="E42" s="197"/>
      <c r="F42" s="479" t="s">
        <v>925</v>
      </c>
      <c r="G42" s="456">
        <v>34.282368009999999</v>
      </c>
      <c r="H42" s="456">
        <v>14.330549810000001</v>
      </c>
      <c r="I42" s="457">
        <v>13.816278430000001</v>
      </c>
      <c r="J42" s="192"/>
      <c r="K42" s="479" t="s">
        <v>838</v>
      </c>
      <c r="L42" s="456">
        <v>1.5433193799999998</v>
      </c>
      <c r="M42" s="456">
        <v>3.5019297999999996</v>
      </c>
      <c r="N42" s="457">
        <v>2.5540002099999999</v>
      </c>
    </row>
    <row r="43" spans="1:14" ht="14.5" x14ac:dyDescent="0.35">
      <c r="A43" s="479" t="s">
        <v>892</v>
      </c>
      <c r="B43" s="456">
        <v>37.289029970000001</v>
      </c>
      <c r="C43" s="456">
        <v>50.497099539999901</v>
      </c>
      <c r="D43" s="457">
        <v>58.577698320000003</v>
      </c>
      <c r="E43" s="196"/>
      <c r="F43" s="479" t="s">
        <v>871</v>
      </c>
      <c r="G43" s="456">
        <v>30.864724539999997</v>
      </c>
      <c r="H43" s="456">
        <v>34.128540780000002</v>
      </c>
      <c r="I43" s="457">
        <v>13.462347289999999</v>
      </c>
      <c r="J43" s="191"/>
      <c r="K43" s="479" t="s">
        <v>850</v>
      </c>
      <c r="L43" s="456">
        <v>2.5998600399999998</v>
      </c>
      <c r="M43" s="456">
        <v>0.54077195999999994</v>
      </c>
      <c r="N43" s="457">
        <v>2.5217090400000002</v>
      </c>
    </row>
    <row r="44" spans="1:14" ht="14.5" x14ac:dyDescent="0.35">
      <c r="A44" s="479" t="s">
        <v>812</v>
      </c>
      <c r="B44" s="456">
        <v>54.330200249999997</v>
      </c>
      <c r="C44" s="456">
        <v>54.907344889999997</v>
      </c>
      <c r="D44" s="457">
        <v>57.567320420000101</v>
      </c>
      <c r="E44" s="197"/>
      <c r="F44" s="479" t="s">
        <v>886</v>
      </c>
      <c r="G44" s="456">
        <v>10.336216220000001</v>
      </c>
      <c r="H44" s="456">
        <v>9.6302290900000003</v>
      </c>
      <c r="I44" s="457">
        <v>12.67343149</v>
      </c>
      <c r="J44" s="192"/>
      <c r="K44" s="479" t="s">
        <v>818</v>
      </c>
      <c r="L44" s="456">
        <v>1.14604109</v>
      </c>
      <c r="M44" s="456">
        <v>1.3928171100000002</v>
      </c>
      <c r="N44" s="457">
        <v>2.33840008</v>
      </c>
    </row>
    <row r="45" spans="1:14" ht="14.5" x14ac:dyDescent="0.35">
      <c r="A45" s="479" t="s">
        <v>900</v>
      </c>
      <c r="B45" s="456">
        <v>43.7565854899999</v>
      </c>
      <c r="C45" s="456">
        <v>39.34551922</v>
      </c>
      <c r="D45" s="457">
        <v>57.112848729999996</v>
      </c>
      <c r="E45" s="196"/>
      <c r="F45" s="479" t="s">
        <v>934</v>
      </c>
      <c r="G45" s="456">
        <v>9.1422765199999994</v>
      </c>
      <c r="H45" s="456">
        <v>17.055308910000001</v>
      </c>
      <c r="I45" s="457">
        <v>12.559564960000001</v>
      </c>
      <c r="J45" s="191"/>
      <c r="K45" s="479" t="s">
        <v>797</v>
      </c>
      <c r="L45" s="456">
        <v>1.0268260300000001</v>
      </c>
      <c r="M45" s="456">
        <v>1.57087555</v>
      </c>
      <c r="N45" s="457">
        <v>2.10623402</v>
      </c>
    </row>
    <row r="46" spans="1:14" ht="14.5" x14ac:dyDescent="0.35">
      <c r="A46" s="479" t="s">
        <v>921</v>
      </c>
      <c r="B46" s="456">
        <v>52.068453599999998</v>
      </c>
      <c r="C46" s="456">
        <v>44.875971010000001</v>
      </c>
      <c r="D46" s="457">
        <v>57.107187909999993</v>
      </c>
      <c r="E46" s="197"/>
      <c r="F46" s="479" t="s">
        <v>837</v>
      </c>
      <c r="G46" s="456">
        <v>5.2096732699999997</v>
      </c>
      <c r="H46" s="456">
        <v>3.85880344</v>
      </c>
      <c r="I46" s="457">
        <v>12.170724939999999</v>
      </c>
      <c r="J46" s="192"/>
      <c r="K46" s="479" t="s">
        <v>941</v>
      </c>
      <c r="L46" s="456">
        <v>4.1275941400000002</v>
      </c>
      <c r="M46" s="456">
        <v>4.9935910699999999</v>
      </c>
      <c r="N46" s="457">
        <v>2.0948269399999999</v>
      </c>
    </row>
    <row r="47" spans="1:14" ht="14.5" x14ac:dyDescent="0.35">
      <c r="A47" s="479" t="s">
        <v>901</v>
      </c>
      <c r="B47" s="456">
        <v>51.738180929999999</v>
      </c>
      <c r="C47" s="456">
        <v>60.697690080000001</v>
      </c>
      <c r="D47" s="457">
        <v>56.749988049999999</v>
      </c>
      <c r="E47" s="196"/>
      <c r="F47" s="479" t="s">
        <v>836</v>
      </c>
      <c r="G47" s="456">
        <v>23.428829280000002</v>
      </c>
      <c r="H47" s="456">
        <v>9.5635733000000016</v>
      </c>
      <c r="I47" s="457">
        <v>12.037321260000001</v>
      </c>
      <c r="J47" s="191"/>
      <c r="K47" s="479" t="s">
        <v>942</v>
      </c>
      <c r="L47" s="456">
        <v>2.0277013500000001</v>
      </c>
      <c r="M47" s="456">
        <v>1.3817794299999999</v>
      </c>
      <c r="N47" s="457">
        <v>1.9654012199999999</v>
      </c>
    </row>
    <row r="48" spans="1:14" ht="14.5" x14ac:dyDescent="0.35">
      <c r="A48" s="479" t="s">
        <v>910</v>
      </c>
      <c r="B48" s="456">
        <v>62.082123719999998</v>
      </c>
      <c r="C48" s="456">
        <v>71.737144560000004</v>
      </c>
      <c r="D48" s="457">
        <v>55.443050249999999</v>
      </c>
      <c r="E48" s="197"/>
      <c r="F48" s="479" t="s">
        <v>882</v>
      </c>
      <c r="G48" s="456">
        <v>14.261446490000001</v>
      </c>
      <c r="H48" s="456">
        <v>9.4052193400000004</v>
      </c>
      <c r="I48" s="457">
        <v>11.71367674</v>
      </c>
      <c r="J48" s="192"/>
      <c r="K48" s="479" t="s">
        <v>898</v>
      </c>
      <c r="L48" s="456">
        <v>2.6728349500000004</v>
      </c>
      <c r="M48" s="456">
        <v>2.6536953999999997</v>
      </c>
      <c r="N48" s="457">
        <v>1.90596634</v>
      </c>
    </row>
    <row r="49" spans="1:14" ht="14.5" x14ac:dyDescent="0.35">
      <c r="A49" s="479" t="s">
        <v>895</v>
      </c>
      <c r="B49" s="456">
        <v>40.70604874</v>
      </c>
      <c r="C49" s="456">
        <v>43.753019649999899</v>
      </c>
      <c r="D49" s="457">
        <v>53.070358799999994</v>
      </c>
      <c r="E49" s="196"/>
      <c r="F49" s="479" t="s">
        <v>881</v>
      </c>
      <c r="G49" s="456">
        <v>7.4702757599999998</v>
      </c>
      <c r="H49" s="456">
        <v>3.9457707599999998</v>
      </c>
      <c r="I49" s="457">
        <v>11.443290880000001</v>
      </c>
      <c r="J49" s="191"/>
      <c r="K49" s="479" t="s">
        <v>833</v>
      </c>
      <c r="L49" s="456">
        <v>1.3684430700000001</v>
      </c>
      <c r="M49" s="456">
        <v>1.3154034699999999</v>
      </c>
      <c r="N49" s="457">
        <v>1.63127844</v>
      </c>
    </row>
    <row r="50" spans="1:14" ht="14.5" x14ac:dyDescent="0.35">
      <c r="A50" s="479" t="s">
        <v>898</v>
      </c>
      <c r="B50" s="456">
        <v>71.486713579999801</v>
      </c>
      <c r="C50" s="456">
        <v>59.222238389999895</v>
      </c>
      <c r="D50" s="457">
        <v>52.351008289999903</v>
      </c>
      <c r="E50" s="197"/>
      <c r="F50" s="479" t="s">
        <v>903</v>
      </c>
      <c r="G50" s="456">
        <v>0.43246978999999997</v>
      </c>
      <c r="H50" s="456">
        <v>0.52013040999999993</v>
      </c>
      <c r="I50" s="457">
        <v>11.293167670000001</v>
      </c>
      <c r="J50" s="192"/>
      <c r="K50" s="479" t="s">
        <v>865</v>
      </c>
      <c r="L50" s="456">
        <v>3.8638668100000002</v>
      </c>
      <c r="M50" s="456">
        <v>0.77237749</v>
      </c>
      <c r="N50" s="457">
        <v>1.4621019900000001</v>
      </c>
    </row>
    <row r="51" spans="1:14" ht="14.5" x14ac:dyDescent="0.35">
      <c r="A51" s="479" t="s">
        <v>894</v>
      </c>
      <c r="B51" s="456">
        <v>67.937710719999998</v>
      </c>
      <c r="C51" s="456">
        <v>64.817359729999993</v>
      </c>
      <c r="D51" s="457">
        <v>51.18860669</v>
      </c>
      <c r="E51" s="196"/>
      <c r="F51" s="479" t="s">
        <v>909</v>
      </c>
      <c r="G51" s="456">
        <v>49.997624209999998</v>
      </c>
      <c r="H51" s="456">
        <v>30.982338899999998</v>
      </c>
      <c r="I51" s="457">
        <v>10.955553070000001</v>
      </c>
      <c r="J51" s="191"/>
      <c r="K51" s="479" t="s">
        <v>800</v>
      </c>
      <c r="L51" s="456">
        <v>1.2128046000000001</v>
      </c>
      <c r="M51" s="456">
        <v>1.5723645100000001</v>
      </c>
      <c r="N51" s="457">
        <v>1.4115003000000002</v>
      </c>
    </row>
    <row r="52" spans="1:14" ht="14.5" x14ac:dyDescent="0.35">
      <c r="A52" s="479" t="s">
        <v>903</v>
      </c>
      <c r="B52" s="456">
        <v>52.802592880000098</v>
      </c>
      <c r="C52" s="456">
        <v>40.263745479999997</v>
      </c>
      <c r="D52" s="457">
        <v>51.107112990000005</v>
      </c>
      <c r="E52" s="197"/>
      <c r="F52" s="479" t="s">
        <v>902</v>
      </c>
      <c r="G52" s="456">
        <v>6.9756062699999992</v>
      </c>
      <c r="H52" s="456">
        <v>110.21811321999999</v>
      </c>
      <c r="I52" s="457">
        <v>10.519519970000001</v>
      </c>
      <c r="J52" s="192"/>
      <c r="K52" s="479" t="s">
        <v>929</v>
      </c>
      <c r="L52" s="456">
        <v>1.662018</v>
      </c>
      <c r="M52" s="456">
        <v>2.2824785299999997</v>
      </c>
      <c r="N52" s="457">
        <v>1.3364623500000001</v>
      </c>
    </row>
    <row r="53" spans="1:14" ht="14.5" x14ac:dyDescent="0.35">
      <c r="A53" s="479" t="s">
        <v>902</v>
      </c>
      <c r="B53" s="456">
        <v>28.997673579999997</v>
      </c>
      <c r="C53" s="456">
        <v>28.237837590000002</v>
      </c>
      <c r="D53" s="457">
        <v>49.430029359999999</v>
      </c>
      <c r="E53" s="196"/>
      <c r="F53" s="479" t="s">
        <v>919</v>
      </c>
      <c r="G53" s="456">
        <v>9.9889868699999891</v>
      </c>
      <c r="H53" s="456">
        <v>10.58689407</v>
      </c>
      <c r="I53" s="457">
        <v>10.203151999999999</v>
      </c>
      <c r="J53" s="191"/>
      <c r="K53" s="479" t="s">
        <v>777</v>
      </c>
      <c r="L53" s="456">
        <v>0.82622492000000003</v>
      </c>
      <c r="M53" s="456">
        <v>0.32741700000000001</v>
      </c>
      <c r="N53" s="457">
        <v>1.2695539899999999</v>
      </c>
    </row>
    <row r="54" spans="1:14" ht="14.5" x14ac:dyDescent="0.35">
      <c r="A54" s="479" t="s">
        <v>893</v>
      </c>
      <c r="B54" s="456">
        <v>35.986514970000101</v>
      </c>
      <c r="C54" s="456">
        <v>44.208413599999901</v>
      </c>
      <c r="D54" s="457">
        <v>48.856696909999997</v>
      </c>
      <c r="E54" s="197"/>
      <c r="F54" s="479" t="s">
        <v>848</v>
      </c>
      <c r="G54" s="456">
        <v>8.8258099999999999E-3</v>
      </c>
      <c r="H54" s="456">
        <v>7.5529999999999998E-3</v>
      </c>
      <c r="I54" s="457">
        <v>9.9853857300000008</v>
      </c>
      <c r="J54" s="192"/>
      <c r="K54" s="479" t="s">
        <v>859</v>
      </c>
      <c r="L54" s="456">
        <v>0.17031472</v>
      </c>
      <c r="M54" s="456">
        <v>0.13254125</v>
      </c>
      <c r="N54" s="457">
        <v>1.22291091</v>
      </c>
    </row>
    <row r="55" spans="1:14" ht="14.5" x14ac:dyDescent="0.35">
      <c r="A55" s="479" t="s">
        <v>888</v>
      </c>
      <c r="B55" s="456">
        <v>42.446660179999903</v>
      </c>
      <c r="C55" s="456">
        <v>41.377332250000002</v>
      </c>
      <c r="D55" s="457">
        <v>45.373902340000001</v>
      </c>
      <c r="E55" s="196"/>
      <c r="F55" s="479" t="s">
        <v>889</v>
      </c>
      <c r="G55" s="456">
        <v>21.23833213</v>
      </c>
      <c r="H55" s="456">
        <v>7.9043143699999998</v>
      </c>
      <c r="I55" s="457">
        <v>9.5992701599999997</v>
      </c>
      <c r="J55" s="191"/>
      <c r="K55" s="479" t="s">
        <v>825</v>
      </c>
      <c r="L55" s="456">
        <v>0.67174732999999998</v>
      </c>
      <c r="M55" s="456">
        <v>0.21796128000000001</v>
      </c>
      <c r="N55" s="457">
        <v>1.14975845</v>
      </c>
    </row>
    <row r="56" spans="1:14" ht="14.5" x14ac:dyDescent="0.35">
      <c r="A56" s="479" t="s">
        <v>885</v>
      </c>
      <c r="B56" s="456">
        <v>38.971274009999902</v>
      </c>
      <c r="C56" s="456">
        <v>41.715471430000001</v>
      </c>
      <c r="D56" s="457">
        <v>43.995015340000101</v>
      </c>
      <c r="E56" s="197"/>
      <c r="F56" s="479" t="s">
        <v>869</v>
      </c>
      <c r="G56" s="456">
        <v>10.36842139</v>
      </c>
      <c r="H56" s="456">
        <v>4.6957369500000006</v>
      </c>
      <c r="I56" s="457">
        <v>9.0842671400000015</v>
      </c>
      <c r="J56" s="192"/>
      <c r="K56" s="479" t="s">
        <v>848</v>
      </c>
      <c r="L56" s="456">
        <v>3.4274042499999999</v>
      </c>
      <c r="M56" s="456">
        <v>3.5575598199999998</v>
      </c>
      <c r="N56" s="457">
        <v>1.0382134000000001</v>
      </c>
    </row>
    <row r="57" spans="1:14" ht="14.5" x14ac:dyDescent="0.35">
      <c r="A57" s="479" t="s">
        <v>872</v>
      </c>
      <c r="B57" s="456">
        <v>40.908651290000002</v>
      </c>
      <c r="C57" s="456">
        <v>73.833676049999994</v>
      </c>
      <c r="D57" s="457">
        <v>43.164324999999998</v>
      </c>
      <c r="E57" s="196"/>
      <c r="F57" s="479" t="s">
        <v>840</v>
      </c>
      <c r="G57" s="456">
        <v>4.6210345899999998</v>
      </c>
      <c r="H57" s="456">
        <v>1.0785721499999998</v>
      </c>
      <c r="I57" s="457">
        <v>8.3048382600000004</v>
      </c>
      <c r="J57" s="191"/>
      <c r="K57" s="479" t="s">
        <v>790</v>
      </c>
      <c r="L57" s="456">
        <v>1.8385787199999999</v>
      </c>
      <c r="M57" s="456">
        <v>0.97141127000000005</v>
      </c>
      <c r="N57" s="457">
        <v>0.97091331999999997</v>
      </c>
    </row>
    <row r="58" spans="1:14" ht="14.5" x14ac:dyDescent="0.35">
      <c r="A58" s="479" t="s">
        <v>920</v>
      </c>
      <c r="B58" s="456">
        <v>59.5531437200002</v>
      </c>
      <c r="C58" s="456">
        <v>33.633771209999999</v>
      </c>
      <c r="D58" s="457">
        <v>42.71499919</v>
      </c>
      <c r="E58" s="197"/>
      <c r="F58" s="479" t="s">
        <v>833</v>
      </c>
      <c r="G58" s="456">
        <v>9.4344610899999992</v>
      </c>
      <c r="H58" s="456">
        <v>1.7314797800000001</v>
      </c>
      <c r="I58" s="457">
        <v>7.79962263</v>
      </c>
      <c r="J58" s="192"/>
      <c r="K58" s="479" t="s">
        <v>826</v>
      </c>
      <c r="L58" s="456">
        <v>0.67548704000000004</v>
      </c>
      <c r="M58" s="456">
        <v>0.39644594999999999</v>
      </c>
      <c r="N58" s="457">
        <v>0.96887206999999997</v>
      </c>
    </row>
    <row r="59" spans="1:14" ht="14.5" x14ac:dyDescent="0.35">
      <c r="A59" s="479" t="s">
        <v>884</v>
      </c>
      <c r="B59" s="456">
        <v>36.243709860000003</v>
      </c>
      <c r="C59" s="456">
        <v>43.624673909999899</v>
      </c>
      <c r="D59" s="457">
        <v>42.650965659999997</v>
      </c>
      <c r="E59" s="196"/>
      <c r="F59" s="479" t="s">
        <v>850</v>
      </c>
      <c r="G59" s="456">
        <v>9.9289607699999998</v>
      </c>
      <c r="H59" s="456">
        <v>1.4896842699999999</v>
      </c>
      <c r="I59" s="457">
        <v>7.7455678299999997</v>
      </c>
      <c r="J59" s="191"/>
      <c r="K59" s="479" t="s">
        <v>896</v>
      </c>
      <c r="L59" s="456">
        <v>2.6724640000000002</v>
      </c>
      <c r="M59" s="456">
        <v>0.82356981000000007</v>
      </c>
      <c r="N59" s="457">
        <v>0.96882126000000002</v>
      </c>
    </row>
    <row r="60" spans="1:14" ht="14.5" x14ac:dyDescent="0.35">
      <c r="A60" s="479" t="s">
        <v>896</v>
      </c>
      <c r="B60" s="456">
        <v>27.78414218</v>
      </c>
      <c r="C60" s="456">
        <v>36.234235030000001</v>
      </c>
      <c r="D60" s="457">
        <v>42.562119119999998</v>
      </c>
      <c r="E60" s="197"/>
      <c r="F60" s="479" t="s">
        <v>873</v>
      </c>
      <c r="G60" s="456">
        <v>1.8950847200000001</v>
      </c>
      <c r="H60" s="456">
        <v>9.4369071600000005</v>
      </c>
      <c r="I60" s="457">
        <v>7.4363098499999998</v>
      </c>
      <c r="J60" s="192"/>
      <c r="K60" s="479" t="s">
        <v>890</v>
      </c>
      <c r="L60" s="456">
        <v>2.25229086</v>
      </c>
      <c r="M60" s="456">
        <v>15.96851996</v>
      </c>
      <c r="N60" s="457">
        <v>0.92443690000000001</v>
      </c>
    </row>
    <row r="61" spans="1:14" ht="14.5" x14ac:dyDescent="0.35">
      <c r="A61" s="479" t="s">
        <v>891</v>
      </c>
      <c r="B61" s="456">
        <v>38.551101870000103</v>
      </c>
      <c r="C61" s="456">
        <v>35.807012029999896</v>
      </c>
      <c r="D61" s="457">
        <v>39.62122111</v>
      </c>
      <c r="E61" s="196"/>
      <c r="F61" s="479" t="s">
        <v>838</v>
      </c>
      <c r="G61" s="456">
        <v>8.2953097899999992</v>
      </c>
      <c r="H61" s="456">
        <v>2.9990817599999997</v>
      </c>
      <c r="I61" s="457">
        <v>7.2624664499999998</v>
      </c>
      <c r="J61" s="191"/>
      <c r="K61" s="479" t="s">
        <v>814</v>
      </c>
      <c r="L61" s="456">
        <v>0.45390593000000001</v>
      </c>
      <c r="M61" s="456">
        <v>0.29912464</v>
      </c>
      <c r="N61" s="457">
        <v>0.88845666000000001</v>
      </c>
    </row>
    <row r="62" spans="1:14" ht="14.5" x14ac:dyDescent="0.35">
      <c r="A62" s="479" t="s">
        <v>887</v>
      </c>
      <c r="B62" s="456">
        <v>50.904075020000199</v>
      </c>
      <c r="C62" s="456">
        <v>27.790065070000001</v>
      </c>
      <c r="D62" s="457">
        <v>39.395231489999901</v>
      </c>
      <c r="E62" s="197"/>
      <c r="F62" s="479" t="s">
        <v>859</v>
      </c>
      <c r="G62" s="456">
        <v>3.9528387</v>
      </c>
      <c r="H62" s="456">
        <v>13.52457152</v>
      </c>
      <c r="I62" s="457">
        <v>7.1887997199999996</v>
      </c>
      <c r="J62" s="192"/>
      <c r="K62" s="479" t="s">
        <v>986</v>
      </c>
      <c r="L62" s="456">
        <v>0.44981134</v>
      </c>
      <c r="M62" s="456">
        <v>4.1725199999999997E-2</v>
      </c>
      <c r="N62" s="457">
        <v>0.82522855000000006</v>
      </c>
    </row>
    <row r="63" spans="1:14" ht="14.5" x14ac:dyDescent="0.35">
      <c r="A63" s="479" t="s">
        <v>810</v>
      </c>
      <c r="B63" s="456">
        <v>39.882499860000003</v>
      </c>
      <c r="C63" s="456">
        <v>30.007140539999998</v>
      </c>
      <c r="D63" s="457">
        <v>39.273120810000201</v>
      </c>
      <c r="E63" s="196"/>
      <c r="F63" s="479" t="s">
        <v>935</v>
      </c>
      <c r="G63" s="456">
        <v>4.5198686800000001</v>
      </c>
      <c r="H63" s="456">
        <v>3.5746488199999997</v>
      </c>
      <c r="I63" s="457">
        <v>7.04106348</v>
      </c>
      <c r="J63" s="191"/>
      <c r="K63" s="479" t="s">
        <v>919</v>
      </c>
      <c r="L63" s="456">
        <v>0.16195573000000002</v>
      </c>
      <c r="M63" s="456">
        <v>6.4088729999999997E-2</v>
      </c>
      <c r="N63" s="457">
        <v>0.70217470999999998</v>
      </c>
    </row>
    <row r="64" spans="1:14" ht="14.5" x14ac:dyDescent="0.35">
      <c r="A64" s="479" t="s">
        <v>889</v>
      </c>
      <c r="B64" s="456">
        <v>24.240061319999999</v>
      </c>
      <c r="C64" s="456">
        <v>21.820518019999998</v>
      </c>
      <c r="D64" s="457">
        <v>38.937393819999997</v>
      </c>
      <c r="E64" s="197"/>
      <c r="F64" s="479" t="s">
        <v>700</v>
      </c>
      <c r="G64" s="456">
        <v>1.9053799999999999E-2</v>
      </c>
      <c r="H64" s="456">
        <v>3.3448600000000003E-3</v>
      </c>
      <c r="I64" s="457">
        <v>6.8853214800000009</v>
      </c>
      <c r="J64" s="192"/>
      <c r="K64" s="479" t="s">
        <v>824</v>
      </c>
      <c r="L64" s="456">
        <v>0.33302250999999999</v>
      </c>
      <c r="M64" s="456">
        <v>0.22512181000000001</v>
      </c>
      <c r="N64" s="457">
        <v>0.69684760000000001</v>
      </c>
    </row>
    <row r="65" spans="1:14" ht="14.5" x14ac:dyDescent="0.35">
      <c r="A65" s="479" t="s">
        <v>886</v>
      </c>
      <c r="B65" s="456">
        <v>22.532196020000001</v>
      </c>
      <c r="C65" s="456">
        <v>18.781435779999899</v>
      </c>
      <c r="D65" s="457">
        <v>37.150158819999902</v>
      </c>
      <c r="E65" s="196"/>
      <c r="F65" s="479" t="s">
        <v>901</v>
      </c>
      <c r="G65" s="456">
        <v>4.2503686799999993</v>
      </c>
      <c r="H65" s="456">
        <v>4.5207737799999999</v>
      </c>
      <c r="I65" s="457">
        <v>5.9778832599999996</v>
      </c>
      <c r="J65" s="191"/>
      <c r="K65" s="479" t="s">
        <v>932</v>
      </c>
      <c r="L65" s="456">
        <v>1.7127453000000001</v>
      </c>
      <c r="M65" s="456">
        <v>2.9954585200000001</v>
      </c>
      <c r="N65" s="457">
        <v>0.68098625999999995</v>
      </c>
    </row>
    <row r="66" spans="1:14" ht="14.5" x14ac:dyDescent="0.35">
      <c r="A66" s="479" t="s">
        <v>879</v>
      </c>
      <c r="B66" s="456">
        <v>30.495913229999999</v>
      </c>
      <c r="C66" s="456">
        <v>34.391315929999998</v>
      </c>
      <c r="D66" s="457">
        <v>36.9462172</v>
      </c>
      <c r="E66" s="197"/>
      <c r="F66" s="479" t="s">
        <v>857</v>
      </c>
      <c r="G66" s="456">
        <v>2.7256879700000001</v>
      </c>
      <c r="H66" s="456">
        <v>3.7311769799999999</v>
      </c>
      <c r="I66" s="457">
        <v>5.3148420599999993</v>
      </c>
      <c r="J66" s="192"/>
      <c r="K66" s="479" t="s">
        <v>928</v>
      </c>
      <c r="L66" s="456">
        <v>0.13207515</v>
      </c>
      <c r="M66" s="456">
        <v>1.1564442699999999</v>
      </c>
      <c r="N66" s="457">
        <v>0.67211272</v>
      </c>
    </row>
    <row r="67" spans="1:14" ht="14.5" x14ac:dyDescent="0.35">
      <c r="A67" s="479" t="s">
        <v>880</v>
      </c>
      <c r="B67" s="456">
        <v>31.845213390000001</v>
      </c>
      <c r="C67" s="456">
        <v>33.831412159999999</v>
      </c>
      <c r="D67" s="457">
        <v>35.587206569999999</v>
      </c>
      <c r="E67" s="196"/>
      <c r="F67" s="479" t="s">
        <v>822</v>
      </c>
      <c r="G67" s="456">
        <v>8.1628576699999993</v>
      </c>
      <c r="H67" s="456">
        <v>17.926367210000002</v>
      </c>
      <c r="I67" s="457">
        <v>5.2561286200000001</v>
      </c>
      <c r="J67" s="191"/>
      <c r="K67" s="479" t="s">
        <v>901</v>
      </c>
      <c r="L67" s="456">
        <v>0.41531369000000001</v>
      </c>
      <c r="M67" s="456">
        <v>15.963200039999998</v>
      </c>
      <c r="N67" s="457">
        <v>0.64425329000000009</v>
      </c>
    </row>
    <row r="68" spans="1:14" ht="14.5" x14ac:dyDescent="0.35">
      <c r="A68" s="479" t="s">
        <v>874</v>
      </c>
      <c r="B68" s="456">
        <v>24.169252739999997</v>
      </c>
      <c r="C68" s="456">
        <v>27.95606295</v>
      </c>
      <c r="D68" s="457">
        <v>34.927354829999999</v>
      </c>
      <c r="E68" s="197"/>
      <c r="F68" s="479" t="s">
        <v>921</v>
      </c>
      <c r="G68" s="456">
        <v>1.11169918</v>
      </c>
      <c r="H68" s="456">
        <v>1.00826126</v>
      </c>
      <c r="I68" s="457">
        <v>4.5717076100000007</v>
      </c>
      <c r="J68" s="192"/>
      <c r="K68" s="479" t="s">
        <v>846</v>
      </c>
      <c r="L68" s="456">
        <v>0.40103949</v>
      </c>
      <c r="M68" s="456">
        <v>0.53192315000000001</v>
      </c>
      <c r="N68" s="457">
        <v>0.63384755000000004</v>
      </c>
    </row>
    <row r="69" spans="1:14" ht="14.5" x14ac:dyDescent="0.35">
      <c r="A69" s="479" t="s">
        <v>877</v>
      </c>
      <c r="B69" s="456">
        <v>26.576701789999998</v>
      </c>
      <c r="C69" s="456">
        <v>28.63206641</v>
      </c>
      <c r="D69" s="457">
        <v>34.671611649999996</v>
      </c>
      <c r="E69" s="196"/>
      <c r="F69" s="479" t="s">
        <v>929</v>
      </c>
      <c r="G69" s="456">
        <v>3.8469127999999997</v>
      </c>
      <c r="H69" s="456">
        <v>1.6335178300000002</v>
      </c>
      <c r="I69" s="457">
        <v>4.52441285</v>
      </c>
      <c r="J69" s="191"/>
      <c r="K69" s="479" t="s">
        <v>831</v>
      </c>
      <c r="L69" s="456">
        <v>0.47256653999999998</v>
      </c>
      <c r="M69" s="456">
        <v>4.839454E-2</v>
      </c>
      <c r="N69" s="457">
        <v>0.55571143000000001</v>
      </c>
    </row>
    <row r="70" spans="1:14" ht="14.5" x14ac:dyDescent="0.35">
      <c r="A70" s="479" t="s">
        <v>876</v>
      </c>
      <c r="B70" s="456">
        <v>15.662710949999999</v>
      </c>
      <c r="C70" s="456">
        <v>21.010967620000002</v>
      </c>
      <c r="D70" s="457">
        <v>34.497879179999998</v>
      </c>
      <c r="E70" s="197"/>
      <c r="F70" s="479" t="s">
        <v>816</v>
      </c>
      <c r="G70" s="456">
        <v>4.3371960500000002</v>
      </c>
      <c r="H70" s="456">
        <v>4.86753474</v>
      </c>
      <c r="I70" s="457">
        <v>4.3981729299999994</v>
      </c>
      <c r="J70" s="192"/>
      <c r="K70" s="479" t="s">
        <v>906</v>
      </c>
      <c r="L70" s="456">
        <v>0.30670807999999999</v>
      </c>
      <c r="M70" s="456">
        <v>0.33413182000000002</v>
      </c>
      <c r="N70" s="457">
        <v>0.50786047999999995</v>
      </c>
    </row>
    <row r="71" spans="1:14" ht="14.5" x14ac:dyDescent="0.35">
      <c r="A71" s="479" t="s">
        <v>875</v>
      </c>
      <c r="B71" s="456">
        <v>27.60230877</v>
      </c>
      <c r="C71" s="456">
        <v>27.097463000000001</v>
      </c>
      <c r="D71" s="457">
        <v>34.388339430000002</v>
      </c>
      <c r="E71" s="196"/>
      <c r="F71" s="479" t="s">
        <v>810</v>
      </c>
      <c r="G71" s="456">
        <v>9.6378119999999998E-2</v>
      </c>
      <c r="H71" s="456">
        <v>5.5298226399999901</v>
      </c>
      <c r="I71" s="457">
        <v>4.3290433699999902</v>
      </c>
      <c r="J71" s="191"/>
      <c r="K71" s="479" t="s">
        <v>900</v>
      </c>
      <c r="L71" s="456">
        <v>0.44999420000000001</v>
      </c>
      <c r="M71" s="456">
        <v>0.21919217999999999</v>
      </c>
      <c r="N71" s="457">
        <v>0.47718971000000004</v>
      </c>
    </row>
    <row r="72" spans="1:14" ht="14.5" x14ac:dyDescent="0.35">
      <c r="A72" s="479" t="s">
        <v>711</v>
      </c>
      <c r="B72" s="456">
        <v>26.0870498600001</v>
      </c>
      <c r="C72" s="456">
        <v>27.983614670000097</v>
      </c>
      <c r="D72" s="457">
        <v>34.146739770000103</v>
      </c>
      <c r="E72" s="197"/>
      <c r="F72" s="479" t="s">
        <v>894</v>
      </c>
      <c r="G72" s="456">
        <v>1.0413727699999999</v>
      </c>
      <c r="H72" s="456">
        <v>2.9247972200000003</v>
      </c>
      <c r="I72" s="457">
        <v>4.2147816599999999</v>
      </c>
      <c r="J72" s="192"/>
      <c r="K72" s="479" t="s">
        <v>903</v>
      </c>
      <c r="L72" s="456">
        <v>0.60943966000000005</v>
      </c>
      <c r="M72" s="456">
        <v>0.77940443000000004</v>
      </c>
      <c r="N72" s="457">
        <v>0.4620689</v>
      </c>
    </row>
    <row r="73" spans="1:14" ht="14.5" x14ac:dyDescent="0.35">
      <c r="A73" s="479" t="s">
        <v>878</v>
      </c>
      <c r="B73" s="456">
        <v>32.76752561</v>
      </c>
      <c r="C73" s="456">
        <v>34.785946989999999</v>
      </c>
      <c r="D73" s="457">
        <v>33.645502899999997</v>
      </c>
      <c r="E73" s="196"/>
      <c r="F73" s="479" t="s">
        <v>831</v>
      </c>
      <c r="G73" s="456">
        <v>5.3380510299999999</v>
      </c>
      <c r="H73" s="456">
        <v>5.7897896500000003</v>
      </c>
      <c r="I73" s="457">
        <v>4.18327516</v>
      </c>
      <c r="J73" s="191"/>
      <c r="K73" s="479" t="s">
        <v>863</v>
      </c>
      <c r="L73" s="456">
        <v>0.49950222999999999</v>
      </c>
      <c r="M73" s="456">
        <v>0.25191716000000003</v>
      </c>
      <c r="N73" s="457">
        <v>0.43384290999999997</v>
      </c>
    </row>
    <row r="74" spans="1:14" ht="14.5" x14ac:dyDescent="0.35">
      <c r="A74" s="479" t="s">
        <v>904</v>
      </c>
      <c r="B74" s="456">
        <v>36.521863259999996</v>
      </c>
      <c r="C74" s="456">
        <v>34.649967590000003</v>
      </c>
      <c r="D74" s="457">
        <v>33.038331929999899</v>
      </c>
      <c r="E74" s="197"/>
      <c r="F74" s="479" t="s">
        <v>801</v>
      </c>
      <c r="G74" s="456">
        <v>5.7095450000000003</v>
      </c>
      <c r="H74" s="456">
        <v>7.6620257199999999</v>
      </c>
      <c r="I74" s="457">
        <v>3.8931979999999999</v>
      </c>
      <c r="J74" s="192"/>
      <c r="K74" s="479" t="s">
        <v>820</v>
      </c>
      <c r="L74" s="456">
        <v>0.40576245</v>
      </c>
      <c r="M74" s="456">
        <v>0.47841381999999999</v>
      </c>
      <c r="N74" s="457">
        <v>0.41687481999999998</v>
      </c>
    </row>
    <row r="75" spans="1:14" ht="14.5" x14ac:dyDescent="0.35">
      <c r="A75" s="479" t="s">
        <v>868</v>
      </c>
      <c r="B75" s="456">
        <v>25.616685420000003</v>
      </c>
      <c r="C75" s="456">
        <v>28.581913719999999</v>
      </c>
      <c r="D75" s="457">
        <v>32.103871390000002</v>
      </c>
      <c r="E75" s="196"/>
      <c r="F75" s="479" t="s">
        <v>860</v>
      </c>
      <c r="G75" s="456">
        <v>2.91778285</v>
      </c>
      <c r="H75" s="456">
        <v>0.22572575</v>
      </c>
      <c r="I75" s="457">
        <v>3.8635823399999998</v>
      </c>
      <c r="J75" s="191"/>
      <c r="K75" s="479" t="s">
        <v>840</v>
      </c>
      <c r="L75" s="456">
        <v>0.46538830999999997</v>
      </c>
      <c r="M75" s="456">
        <v>0.40128083000000003</v>
      </c>
      <c r="N75" s="457">
        <v>0.41683402000000003</v>
      </c>
    </row>
    <row r="76" spans="1:14" ht="14.5" x14ac:dyDescent="0.35">
      <c r="A76" s="479" t="s">
        <v>918</v>
      </c>
      <c r="B76" s="456">
        <v>38.0184085</v>
      </c>
      <c r="C76" s="456">
        <v>34.416582659999996</v>
      </c>
      <c r="D76" s="457">
        <v>31.86835744</v>
      </c>
      <c r="E76" s="197"/>
      <c r="F76" s="479" t="s">
        <v>898</v>
      </c>
      <c r="G76" s="456">
        <v>5.4010929499999998</v>
      </c>
      <c r="H76" s="456">
        <v>1.98048607</v>
      </c>
      <c r="I76" s="457">
        <v>3.7159434999999998</v>
      </c>
      <c r="J76" s="192"/>
      <c r="K76" s="479" t="s">
        <v>841</v>
      </c>
      <c r="L76" s="456">
        <v>0.42919896000000002</v>
      </c>
      <c r="M76" s="456">
        <v>0.39634394000000001</v>
      </c>
      <c r="N76" s="457">
        <v>0.40430578</v>
      </c>
    </row>
    <row r="77" spans="1:14" ht="14.5" x14ac:dyDescent="0.35">
      <c r="A77" s="479" t="s">
        <v>867</v>
      </c>
      <c r="B77" s="456">
        <v>61.124882699999901</v>
      </c>
      <c r="C77" s="456">
        <v>17.58674839</v>
      </c>
      <c r="D77" s="457">
        <v>31.331959190000003</v>
      </c>
      <c r="E77" s="196"/>
      <c r="F77" s="479" t="s">
        <v>704</v>
      </c>
      <c r="G77" s="456">
        <v>57.39500597</v>
      </c>
      <c r="H77" s="456">
        <v>3.5964639999999999E-2</v>
      </c>
      <c r="I77" s="457">
        <v>3.70204362</v>
      </c>
      <c r="J77" s="191"/>
      <c r="K77" s="479" t="s">
        <v>910</v>
      </c>
      <c r="L77" s="456">
        <v>5.521152E-2</v>
      </c>
      <c r="M77" s="456">
        <v>0.13769783999999999</v>
      </c>
      <c r="N77" s="457">
        <v>0.36776171999999996</v>
      </c>
    </row>
    <row r="78" spans="1:14" ht="14.5" x14ac:dyDescent="0.35">
      <c r="A78" s="479" t="s">
        <v>863</v>
      </c>
      <c r="B78" s="456">
        <v>27.422000520000001</v>
      </c>
      <c r="C78" s="456">
        <v>28.531280049999999</v>
      </c>
      <c r="D78" s="457">
        <v>29.70113804</v>
      </c>
      <c r="E78" s="197"/>
      <c r="F78" s="479" t="s">
        <v>830</v>
      </c>
      <c r="G78" s="456">
        <v>0.22330374</v>
      </c>
      <c r="H78" s="456">
        <v>4.8831859999999998E-2</v>
      </c>
      <c r="I78" s="457">
        <v>3.6188376800000004</v>
      </c>
      <c r="J78" s="192"/>
      <c r="K78" s="479" t="s">
        <v>895</v>
      </c>
      <c r="L78" s="456">
        <v>0.34710478</v>
      </c>
      <c r="M78" s="456">
        <v>0.44471083</v>
      </c>
      <c r="N78" s="457">
        <v>0.35625097999999999</v>
      </c>
    </row>
    <row r="79" spans="1:14" ht="14.5" x14ac:dyDescent="0.35">
      <c r="A79" s="479" t="s">
        <v>854</v>
      </c>
      <c r="B79" s="456">
        <v>19.566597909999999</v>
      </c>
      <c r="C79" s="456">
        <v>23.153888039999998</v>
      </c>
      <c r="D79" s="457">
        <v>29.65346864</v>
      </c>
      <c r="E79" s="196"/>
      <c r="F79" s="479" t="s">
        <v>796</v>
      </c>
      <c r="G79" s="456">
        <v>1.83546578</v>
      </c>
      <c r="H79" s="456">
        <v>9.3259999999999992E-3</v>
      </c>
      <c r="I79" s="457">
        <v>3.4440223700000003</v>
      </c>
      <c r="J79" s="191"/>
      <c r="K79" s="479" t="s">
        <v>867</v>
      </c>
      <c r="L79" s="456">
        <v>0.25731925</v>
      </c>
      <c r="M79" s="456">
        <v>7.6622750000000003E-2</v>
      </c>
      <c r="N79" s="457">
        <v>0.30287038999999999</v>
      </c>
    </row>
    <row r="80" spans="1:14" ht="14.5" x14ac:dyDescent="0.35">
      <c r="A80" s="479" t="s">
        <v>862</v>
      </c>
      <c r="B80" s="456">
        <v>138.33090779</v>
      </c>
      <c r="C80" s="456">
        <v>36.404204960000001</v>
      </c>
      <c r="D80" s="457">
        <v>28.830749870000002</v>
      </c>
      <c r="E80" s="197"/>
      <c r="F80" s="479" t="s">
        <v>891</v>
      </c>
      <c r="G80" s="456">
        <v>1.24178715</v>
      </c>
      <c r="H80" s="456">
        <v>1.59857264</v>
      </c>
      <c r="I80" s="457">
        <v>3.2925147300000002</v>
      </c>
      <c r="J80" s="192"/>
      <c r="K80" s="479" t="s">
        <v>816</v>
      </c>
      <c r="L80" s="456">
        <v>0.35971079</v>
      </c>
      <c r="M80" s="456">
        <v>0.39315946999999996</v>
      </c>
      <c r="N80" s="457">
        <v>0.28430419000000001</v>
      </c>
    </row>
    <row r="81" spans="1:14" ht="14.5" x14ac:dyDescent="0.35">
      <c r="A81" s="479" t="s">
        <v>861</v>
      </c>
      <c r="B81" s="456">
        <v>19.215401019999998</v>
      </c>
      <c r="C81" s="456">
        <v>19.035537309999999</v>
      </c>
      <c r="D81" s="457">
        <v>28.59619348</v>
      </c>
      <c r="E81" s="196"/>
      <c r="F81" s="479" t="s">
        <v>825</v>
      </c>
      <c r="G81" s="456">
        <v>1.1661048799999998</v>
      </c>
      <c r="H81" s="456">
        <v>2.44022608</v>
      </c>
      <c r="I81" s="457">
        <v>3.1692332799999998</v>
      </c>
      <c r="J81" s="191"/>
      <c r="K81" s="479" t="s">
        <v>877</v>
      </c>
      <c r="L81" s="456">
        <v>0.25392535999999999</v>
      </c>
      <c r="M81" s="456">
        <v>0.17986207000000001</v>
      </c>
      <c r="N81" s="457">
        <v>0.28279435999999997</v>
      </c>
    </row>
    <row r="82" spans="1:14" ht="14.5" x14ac:dyDescent="0.35">
      <c r="A82" s="479" t="s">
        <v>881</v>
      </c>
      <c r="B82" s="456">
        <v>27.662607339999898</v>
      </c>
      <c r="C82" s="456">
        <v>22.3255758499999</v>
      </c>
      <c r="D82" s="457">
        <v>28.208380480000102</v>
      </c>
      <c r="E82" s="197"/>
      <c r="F82" s="479" t="s">
        <v>823</v>
      </c>
      <c r="G82" s="456">
        <v>1.6015470199999999</v>
      </c>
      <c r="H82" s="456">
        <v>2.3088085600000001</v>
      </c>
      <c r="I82" s="457">
        <v>3.1312613599999999</v>
      </c>
      <c r="J82" s="192"/>
      <c r="K82" s="479" t="s">
        <v>697</v>
      </c>
      <c r="L82" s="456">
        <v>0.42811140999999997</v>
      </c>
      <c r="M82" s="456">
        <v>0.3279726</v>
      </c>
      <c r="N82" s="457">
        <v>0.27570329999999998</v>
      </c>
    </row>
    <row r="83" spans="1:14" ht="14.5" x14ac:dyDescent="0.35">
      <c r="A83" s="479" t="s">
        <v>942</v>
      </c>
      <c r="B83" s="456">
        <v>35.336934020000001</v>
      </c>
      <c r="C83" s="456">
        <v>36.440480829999998</v>
      </c>
      <c r="D83" s="457">
        <v>28.190216420000002</v>
      </c>
      <c r="E83" s="196"/>
      <c r="F83" s="479" t="s">
        <v>865</v>
      </c>
      <c r="G83" s="456">
        <v>2.68610427</v>
      </c>
      <c r="H83" s="456">
        <v>2.8995118199999999</v>
      </c>
      <c r="I83" s="457">
        <v>3.0121256000000001</v>
      </c>
      <c r="J83" s="191"/>
      <c r="K83" s="479" t="s">
        <v>852</v>
      </c>
      <c r="L83" s="456">
        <v>0.15763091000000001</v>
      </c>
      <c r="M83" s="456">
        <v>0</v>
      </c>
      <c r="N83" s="457">
        <v>0.26968884000000004</v>
      </c>
    </row>
    <row r="84" spans="1:14" ht="14.5" x14ac:dyDescent="0.35">
      <c r="A84" s="479" t="s">
        <v>890</v>
      </c>
      <c r="B84" s="456">
        <v>89.259406470000002</v>
      </c>
      <c r="C84" s="456">
        <v>19.875361219999998</v>
      </c>
      <c r="D84" s="457">
        <v>27.99463248</v>
      </c>
      <c r="E84" s="197"/>
      <c r="F84" s="479" t="s">
        <v>893</v>
      </c>
      <c r="G84" s="456">
        <v>3.5228213199999998</v>
      </c>
      <c r="H84" s="456">
        <v>6.4884379499999998</v>
      </c>
      <c r="I84" s="457">
        <v>3.00928175</v>
      </c>
      <c r="J84" s="192"/>
      <c r="K84" s="479" t="s">
        <v>880</v>
      </c>
      <c r="L84" s="456">
        <v>0.34511253999999997</v>
      </c>
      <c r="M84" s="456">
        <v>1.1407513500000002</v>
      </c>
      <c r="N84" s="457">
        <v>0.26033492000000003</v>
      </c>
    </row>
    <row r="85" spans="1:14" ht="14.5" x14ac:dyDescent="0.35">
      <c r="A85" s="479" t="s">
        <v>882</v>
      </c>
      <c r="B85" s="456">
        <v>16.701744420000001</v>
      </c>
      <c r="C85" s="456">
        <v>23.03299281</v>
      </c>
      <c r="D85" s="457">
        <v>27.951400270000001</v>
      </c>
      <c r="E85" s="196"/>
      <c r="F85" s="479" t="s">
        <v>789</v>
      </c>
      <c r="G85" s="456">
        <v>9.1722101699999996</v>
      </c>
      <c r="H85" s="456">
        <v>0.27717579999999997</v>
      </c>
      <c r="I85" s="457">
        <v>2.59464111</v>
      </c>
      <c r="J85" s="191"/>
      <c r="K85" s="479" t="s">
        <v>878</v>
      </c>
      <c r="L85" s="456">
        <v>0.24438795000000002</v>
      </c>
      <c r="M85" s="456">
        <v>0.62953489000000007</v>
      </c>
      <c r="N85" s="457">
        <v>0.25695260000000003</v>
      </c>
    </row>
    <row r="86" spans="1:14" ht="14.5" x14ac:dyDescent="0.35">
      <c r="A86" s="479" t="s">
        <v>858</v>
      </c>
      <c r="B86" s="456">
        <v>21.68759974</v>
      </c>
      <c r="C86" s="456">
        <v>21.361778659999999</v>
      </c>
      <c r="D86" s="457">
        <v>27.772589579999998</v>
      </c>
      <c r="E86" s="197"/>
      <c r="F86" s="479" t="s">
        <v>914</v>
      </c>
      <c r="G86" s="456">
        <v>7.0644337899999998</v>
      </c>
      <c r="H86" s="456">
        <v>3.6358084900000001</v>
      </c>
      <c r="I86" s="457">
        <v>2.5026269500000002</v>
      </c>
      <c r="J86" s="192"/>
      <c r="K86" s="479" t="s">
        <v>802</v>
      </c>
      <c r="L86" s="456">
        <v>0.24752739999999998</v>
      </c>
      <c r="M86" s="456">
        <v>0.20795292999999998</v>
      </c>
      <c r="N86" s="457">
        <v>0.25083293000000001</v>
      </c>
    </row>
    <row r="87" spans="1:14" ht="14.5" x14ac:dyDescent="0.35">
      <c r="A87" s="479" t="s">
        <v>940</v>
      </c>
      <c r="B87" s="456">
        <v>26.965141160000002</v>
      </c>
      <c r="C87" s="456">
        <v>22.875183420000003</v>
      </c>
      <c r="D87" s="457">
        <v>27.666935719999998</v>
      </c>
      <c r="E87" s="196"/>
      <c r="F87" s="479" t="s">
        <v>847</v>
      </c>
      <c r="G87" s="456">
        <v>5.3878047800000006</v>
      </c>
      <c r="H87" s="456">
        <v>4.2484701100000004</v>
      </c>
      <c r="I87" s="457">
        <v>2.4849118199999998</v>
      </c>
      <c r="J87" s="191"/>
      <c r="K87" s="479" t="s">
        <v>835</v>
      </c>
      <c r="L87" s="456">
        <v>1.0407626400000001</v>
      </c>
      <c r="M87" s="456">
        <v>0.22201764999999998</v>
      </c>
      <c r="N87" s="457">
        <v>0.24410693</v>
      </c>
    </row>
    <row r="88" spans="1:14" ht="14.5" x14ac:dyDescent="0.35">
      <c r="A88" s="479" t="s">
        <v>865</v>
      </c>
      <c r="B88" s="456">
        <v>18.213675609999999</v>
      </c>
      <c r="C88" s="456">
        <v>17.912078690000001</v>
      </c>
      <c r="D88" s="457">
        <v>27.274018340000001</v>
      </c>
      <c r="E88" s="197"/>
      <c r="F88" s="479" t="s">
        <v>820</v>
      </c>
      <c r="G88" s="456">
        <v>1.48013035</v>
      </c>
      <c r="H88" s="456">
        <v>2.2444540499999999</v>
      </c>
      <c r="I88" s="457">
        <v>2.4126560099999996</v>
      </c>
      <c r="J88" s="192"/>
      <c r="K88" s="479" t="s">
        <v>872</v>
      </c>
      <c r="L88" s="456">
        <v>8.6713009999999993E-2</v>
      </c>
      <c r="M88" s="456">
        <v>4.364999E-2</v>
      </c>
      <c r="N88" s="457">
        <v>0.24308684</v>
      </c>
    </row>
    <row r="89" spans="1:14" ht="14.5" x14ac:dyDescent="0.35">
      <c r="A89" s="479" t="s">
        <v>873</v>
      </c>
      <c r="B89" s="456">
        <v>24.877818050000002</v>
      </c>
      <c r="C89" s="456">
        <v>19.683199870000003</v>
      </c>
      <c r="D89" s="457">
        <v>26.619970379999998</v>
      </c>
      <c r="E89" s="196"/>
      <c r="F89" s="479" t="s">
        <v>928</v>
      </c>
      <c r="G89" s="456">
        <v>20.146713039999998</v>
      </c>
      <c r="H89" s="456">
        <v>4.4147183600000002</v>
      </c>
      <c r="I89" s="457">
        <v>2.3292553700000003</v>
      </c>
      <c r="J89" s="191"/>
      <c r="K89" s="479" t="s">
        <v>724</v>
      </c>
      <c r="L89" s="456">
        <v>0.39135821999999998</v>
      </c>
      <c r="M89" s="456">
        <v>9.880224E-2</v>
      </c>
      <c r="N89" s="457">
        <v>0.24145260999999998</v>
      </c>
    </row>
    <row r="90" spans="1:14" ht="14.5" x14ac:dyDescent="0.35">
      <c r="A90" s="479" t="s">
        <v>842</v>
      </c>
      <c r="B90" s="456">
        <v>23.699781980000001</v>
      </c>
      <c r="C90" s="456">
        <v>19.108297409999999</v>
      </c>
      <c r="D90" s="457">
        <v>26.140718589999999</v>
      </c>
      <c r="E90" s="197"/>
      <c r="F90" s="479" t="s">
        <v>861</v>
      </c>
      <c r="G90" s="456">
        <v>0.91270737999999996</v>
      </c>
      <c r="H90" s="456">
        <v>0.83338341000000005</v>
      </c>
      <c r="I90" s="457">
        <v>2.30866829</v>
      </c>
      <c r="J90" s="192"/>
      <c r="K90" s="479" t="s">
        <v>847</v>
      </c>
      <c r="L90" s="456">
        <v>0.19304370999999998</v>
      </c>
      <c r="M90" s="456">
        <v>0.41114738000000001</v>
      </c>
      <c r="N90" s="457">
        <v>0.2350515</v>
      </c>
    </row>
    <row r="91" spans="1:14" ht="14.5" x14ac:dyDescent="0.35">
      <c r="A91" s="479" t="s">
        <v>856</v>
      </c>
      <c r="B91" s="456">
        <v>3.3154954800000001</v>
      </c>
      <c r="C91" s="456">
        <v>24.510864420000001</v>
      </c>
      <c r="D91" s="457">
        <v>26.107001289999999</v>
      </c>
      <c r="E91" s="196"/>
      <c r="F91" s="479" t="s">
        <v>878</v>
      </c>
      <c r="G91" s="456">
        <v>4.9050630599999998</v>
      </c>
      <c r="H91" s="456">
        <v>8.1595215000000003</v>
      </c>
      <c r="I91" s="457">
        <v>2.1225295099999997</v>
      </c>
      <c r="J91" s="191"/>
      <c r="K91" s="479" t="s">
        <v>857</v>
      </c>
      <c r="L91" s="456">
        <v>0.43551863000000002</v>
      </c>
      <c r="M91" s="456">
        <v>0.45099495000000001</v>
      </c>
      <c r="N91" s="457">
        <v>0.22879598000000001</v>
      </c>
    </row>
    <row r="92" spans="1:14" ht="14.5" x14ac:dyDescent="0.35">
      <c r="A92" s="479" t="s">
        <v>866</v>
      </c>
      <c r="B92" s="456">
        <v>26.0146057400001</v>
      </c>
      <c r="C92" s="456">
        <v>23.856748309999901</v>
      </c>
      <c r="D92" s="457">
        <v>25.399919829999998</v>
      </c>
      <c r="E92" s="197"/>
      <c r="F92" s="479" t="s">
        <v>786</v>
      </c>
      <c r="G92" s="456">
        <v>9.5868277600000003</v>
      </c>
      <c r="H92" s="456">
        <v>0.79223920999999997</v>
      </c>
      <c r="I92" s="457">
        <v>2.0396511399999997</v>
      </c>
      <c r="J92" s="192"/>
      <c r="K92" s="479" t="s">
        <v>775</v>
      </c>
      <c r="L92" s="456">
        <v>0.18718077</v>
      </c>
      <c r="M92" s="456">
        <v>0.20238491</v>
      </c>
      <c r="N92" s="457">
        <v>0.22081801000000001</v>
      </c>
    </row>
    <row r="93" spans="1:14" ht="14.5" x14ac:dyDescent="0.35">
      <c r="A93" s="479" t="s">
        <v>853</v>
      </c>
      <c r="B93" s="456">
        <v>22.419530170000002</v>
      </c>
      <c r="C93" s="456">
        <v>16.611309949999999</v>
      </c>
      <c r="D93" s="457">
        <v>25.050010789999998</v>
      </c>
      <c r="E93" s="196"/>
      <c r="F93" s="479" t="s">
        <v>773</v>
      </c>
      <c r="G93" s="456">
        <v>0</v>
      </c>
      <c r="H93" s="456">
        <v>0.15374507000000001</v>
      </c>
      <c r="I93" s="457">
        <v>1.97152492</v>
      </c>
      <c r="J93" s="191"/>
      <c r="K93" s="479" t="s">
        <v>912</v>
      </c>
      <c r="L93" s="456">
        <v>0.30583294999999999</v>
      </c>
      <c r="M93" s="456">
        <v>0.17731796999999999</v>
      </c>
      <c r="N93" s="457">
        <v>0.21467231000000001</v>
      </c>
    </row>
    <row r="94" spans="1:14" ht="14.5" x14ac:dyDescent="0.35">
      <c r="A94" s="479" t="s">
        <v>860</v>
      </c>
      <c r="B94" s="456">
        <v>26.442549979999999</v>
      </c>
      <c r="C94" s="456">
        <v>23.116185959999999</v>
      </c>
      <c r="D94" s="457">
        <v>24.40252589</v>
      </c>
      <c r="E94" s="197"/>
      <c r="F94" s="479" t="s">
        <v>799</v>
      </c>
      <c r="G94" s="456">
        <v>4.1735149600000003</v>
      </c>
      <c r="H94" s="456">
        <v>3.3365550699999997</v>
      </c>
      <c r="I94" s="457">
        <v>1.9228209199999999</v>
      </c>
      <c r="J94" s="192"/>
      <c r="K94" s="479" t="s">
        <v>766</v>
      </c>
      <c r="L94" s="456">
        <v>0</v>
      </c>
      <c r="M94" s="456">
        <v>0.93321503000000006</v>
      </c>
      <c r="N94" s="457">
        <v>0.20354064000000002</v>
      </c>
    </row>
    <row r="95" spans="1:14" ht="14.5" x14ac:dyDescent="0.35">
      <c r="A95" s="479" t="s">
        <v>843</v>
      </c>
      <c r="B95" s="456">
        <v>16.6573373599999</v>
      </c>
      <c r="C95" s="456">
        <v>14.388790630000001</v>
      </c>
      <c r="D95" s="457">
        <v>24.195297760000003</v>
      </c>
      <c r="E95" s="196"/>
      <c r="F95" s="479" t="s">
        <v>814</v>
      </c>
      <c r="G95" s="456">
        <v>1.0764663700000001</v>
      </c>
      <c r="H95" s="456">
        <v>3.6809769999999999E-2</v>
      </c>
      <c r="I95" s="457">
        <v>1.8630544899999999</v>
      </c>
      <c r="J95" s="191"/>
      <c r="K95" s="479" t="s">
        <v>839</v>
      </c>
      <c r="L95" s="456">
        <v>1.0533204299999999</v>
      </c>
      <c r="M95" s="456">
        <v>0.65485461</v>
      </c>
      <c r="N95" s="457">
        <v>0.20287329999999998</v>
      </c>
    </row>
    <row r="96" spans="1:14" ht="14.5" x14ac:dyDescent="0.35">
      <c r="A96" s="479" t="s">
        <v>852</v>
      </c>
      <c r="B96" s="456">
        <v>25.563805370000001</v>
      </c>
      <c r="C96" s="456">
        <v>26.588008690000002</v>
      </c>
      <c r="D96" s="457">
        <v>24.127198620000001</v>
      </c>
      <c r="E96" s="197"/>
      <c r="F96" s="479" t="s">
        <v>932</v>
      </c>
      <c r="G96" s="456">
        <v>1.2584584699999999</v>
      </c>
      <c r="H96" s="456">
        <v>0.92304025999999895</v>
      </c>
      <c r="I96" s="457">
        <v>1.8521874700000001</v>
      </c>
      <c r="J96" s="192"/>
      <c r="K96" s="479" t="s">
        <v>918</v>
      </c>
      <c r="L96" s="456">
        <v>0.12676398</v>
      </c>
      <c r="M96" s="456">
        <v>5.2412399999999994E-3</v>
      </c>
      <c r="N96" s="457">
        <v>0.19744510000000001</v>
      </c>
    </row>
    <row r="97" spans="1:14" ht="14.5" x14ac:dyDescent="0.35">
      <c r="A97" s="479" t="s">
        <v>869</v>
      </c>
      <c r="B97" s="456">
        <v>16.40044808</v>
      </c>
      <c r="C97" s="456">
        <v>15.825066189999999</v>
      </c>
      <c r="D97" s="457">
        <v>23.70850407</v>
      </c>
      <c r="E97" s="196"/>
      <c r="F97" s="479" t="s">
        <v>912</v>
      </c>
      <c r="G97" s="456">
        <v>2.9684413599999999</v>
      </c>
      <c r="H97" s="456">
        <v>1.4681283700000001</v>
      </c>
      <c r="I97" s="457">
        <v>1.8423214699999999</v>
      </c>
      <c r="J97" s="191"/>
      <c r="K97" s="479" t="s">
        <v>710</v>
      </c>
      <c r="L97" s="456">
        <v>0.36439565999999995</v>
      </c>
      <c r="M97" s="456">
        <v>2.4830889999999998E-2</v>
      </c>
      <c r="N97" s="457">
        <v>0.19149690999999999</v>
      </c>
    </row>
    <row r="98" spans="1:14" ht="14.5" x14ac:dyDescent="0.35">
      <c r="A98" s="479" t="s">
        <v>851</v>
      </c>
      <c r="B98" s="456">
        <v>20.934617879999998</v>
      </c>
      <c r="C98" s="456">
        <v>26.535182329999998</v>
      </c>
      <c r="D98" s="457">
        <v>22.4073019</v>
      </c>
      <c r="E98" s="197"/>
      <c r="F98" s="479" t="s">
        <v>699</v>
      </c>
      <c r="G98" s="456">
        <v>0</v>
      </c>
      <c r="H98" s="456">
        <v>0</v>
      </c>
      <c r="I98" s="457">
        <v>1.775854</v>
      </c>
      <c r="J98" s="192"/>
      <c r="K98" s="479" t="s">
        <v>815</v>
      </c>
      <c r="L98" s="456">
        <v>0.43515694999999999</v>
      </c>
      <c r="M98" s="456">
        <v>0.50138758000000005</v>
      </c>
      <c r="N98" s="457">
        <v>0.18781514000000002</v>
      </c>
    </row>
    <row r="99" spans="1:14" ht="14.5" x14ac:dyDescent="0.35">
      <c r="A99" s="479" t="s">
        <v>859</v>
      </c>
      <c r="B99" s="456">
        <v>39.611977709999998</v>
      </c>
      <c r="C99" s="456">
        <v>11.618217830000001</v>
      </c>
      <c r="D99" s="457">
        <v>22.012813909999998</v>
      </c>
      <c r="E99" s="196"/>
      <c r="F99" s="479" t="s">
        <v>785</v>
      </c>
      <c r="G99" s="456">
        <v>2.3294231000000001</v>
      </c>
      <c r="H99" s="456">
        <v>1.4766955900000001</v>
      </c>
      <c r="I99" s="457">
        <v>1.7459433200000001</v>
      </c>
      <c r="J99" s="191"/>
      <c r="K99" s="479" t="s">
        <v>817</v>
      </c>
      <c r="L99" s="456">
        <v>9.8036310000000002E-2</v>
      </c>
      <c r="M99" s="456">
        <v>7.0065950000000002E-2</v>
      </c>
      <c r="N99" s="457">
        <v>0.18426186</v>
      </c>
    </row>
    <row r="100" spans="1:14" ht="14.5" x14ac:dyDescent="0.35">
      <c r="A100" s="479" t="s">
        <v>857</v>
      </c>
      <c r="B100" s="456">
        <v>17.026304379999999</v>
      </c>
      <c r="C100" s="456">
        <v>15.460912390000001</v>
      </c>
      <c r="D100" s="457">
        <v>21.49348342</v>
      </c>
      <c r="E100" s="197"/>
      <c r="F100" s="479" t="s">
        <v>905</v>
      </c>
      <c r="G100" s="456">
        <v>15.56045084</v>
      </c>
      <c r="H100" s="456">
        <v>11.45251779</v>
      </c>
      <c r="I100" s="457">
        <v>1.7186566999999999</v>
      </c>
      <c r="J100" s="192"/>
      <c r="K100" s="479" t="s">
        <v>783</v>
      </c>
      <c r="L100" s="456">
        <v>0.12198875000000001</v>
      </c>
      <c r="M100" s="456">
        <v>0.19762285000000002</v>
      </c>
      <c r="N100" s="457">
        <v>0.18204145999999999</v>
      </c>
    </row>
    <row r="101" spans="1:14" ht="14.5" x14ac:dyDescent="0.35">
      <c r="A101" s="479" t="s">
        <v>829</v>
      </c>
      <c r="B101" s="456">
        <v>10.995382769999999</v>
      </c>
      <c r="C101" s="456">
        <v>16.333296880000002</v>
      </c>
      <c r="D101" s="457">
        <v>21.17866493</v>
      </c>
      <c r="E101" s="196"/>
      <c r="F101" s="479" t="s">
        <v>868</v>
      </c>
      <c r="G101" s="456">
        <v>0.86275964999999999</v>
      </c>
      <c r="H101" s="456">
        <v>2.3786532299999998</v>
      </c>
      <c r="I101" s="457">
        <v>1.66690596</v>
      </c>
      <c r="J101" s="191"/>
      <c r="K101" s="479" t="s">
        <v>792</v>
      </c>
      <c r="L101" s="456">
        <v>9.4017899999999988E-2</v>
      </c>
      <c r="M101" s="456">
        <v>4.2661850000000001E-2</v>
      </c>
      <c r="N101" s="457">
        <v>0.17601851999999998</v>
      </c>
    </row>
    <row r="102" spans="1:14" ht="14.5" x14ac:dyDescent="0.35">
      <c r="A102" s="479" t="s">
        <v>845</v>
      </c>
      <c r="B102" s="456">
        <v>19.78264416</v>
      </c>
      <c r="C102" s="456">
        <v>15.656196849999999</v>
      </c>
      <c r="D102" s="457">
        <v>20.743552409999999</v>
      </c>
      <c r="E102" s="197"/>
      <c r="F102" s="479" t="s">
        <v>781</v>
      </c>
      <c r="G102" s="456">
        <v>2.430444E-2</v>
      </c>
      <c r="H102" s="456">
        <v>4.1892819999999997E-2</v>
      </c>
      <c r="I102" s="457">
        <v>1.66560697</v>
      </c>
      <c r="J102" s="192"/>
      <c r="K102" s="479" t="s">
        <v>856</v>
      </c>
      <c r="L102" s="456">
        <v>0.23775731</v>
      </c>
      <c r="M102" s="456">
        <v>0.11079527</v>
      </c>
      <c r="N102" s="457">
        <v>0.17303545000000001</v>
      </c>
    </row>
    <row r="103" spans="1:14" ht="14.5" x14ac:dyDescent="0.35">
      <c r="A103" s="479" t="s">
        <v>846</v>
      </c>
      <c r="B103" s="456">
        <v>13.524737480000001</v>
      </c>
      <c r="C103" s="456">
        <v>25.788481860000001</v>
      </c>
      <c r="D103" s="457">
        <v>20.661248280000002</v>
      </c>
      <c r="E103" s="196"/>
      <c r="F103" s="479" t="s">
        <v>826</v>
      </c>
      <c r="G103" s="456">
        <v>2.50352336</v>
      </c>
      <c r="H103" s="456">
        <v>13.523391070000001</v>
      </c>
      <c r="I103" s="457">
        <v>1.64442361</v>
      </c>
      <c r="J103" s="191"/>
      <c r="K103" s="479" t="s">
        <v>855</v>
      </c>
      <c r="L103" s="456">
        <v>0.96822043999999996</v>
      </c>
      <c r="M103" s="456">
        <v>0.50891986</v>
      </c>
      <c r="N103" s="457">
        <v>0.17077216000000001</v>
      </c>
    </row>
    <row r="104" spans="1:14" ht="14.5" x14ac:dyDescent="0.35">
      <c r="A104" s="479" t="s">
        <v>871</v>
      </c>
      <c r="B104" s="456">
        <v>23.074890969999998</v>
      </c>
      <c r="C104" s="456">
        <v>12.76714876</v>
      </c>
      <c r="D104" s="457">
        <v>19.999285660000002</v>
      </c>
      <c r="E104" s="197"/>
      <c r="F104" s="479" t="s">
        <v>885</v>
      </c>
      <c r="G104" s="456">
        <v>1.62755578</v>
      </c>
      <c r="H104" s="456">
        <v>1.1257861</v>
      </c>
      <c r="I104" s="457">
        <v>1.5509045100000001</v>
      </c>
      <c r="J104" s="192"/>
      <c r="K104" s="479" t="s">
        <v>700</v>
      </c>
      <c r="L104" s="456">
        <v>0.13992431</v>
      </c>
      <c r="M104" s="456">
        <v>0</v>
      </c>
      <c r="N104" s="457">
        <v>0.15976448000000001</v>
      </c>
    </row>
    <row r="105" spans="1:14" ht="14.5" x14ac:dyDescent="0.35">
      <c r="A105" s="479" t="s">
        <v>847</v>
      </c>
      <c r="B105" s="456">
        <v>20.12749054</v>
      </c>
      <c r="C105" s="456">
        <v>17.461525809999998</v>
      </c>
      <c r="D105" s="457">
        <v>19.969469230000001</v>
      </c>
      <c r="E105" s="196"/>
      <c r="F105" s="479" t="s">
        <v>844</v>
      </c>
      <c r="G105" s="456">
        <v>5.6040640700000006</v>
      </c>
      <c r="H105" s="456">
        <v>2.0335378099999999</v>
      </c>
      <c r="I105" s="457">
        <v>1.4627796599999998</v>
      </c>
      <c r="J105" s="191"/>
      <c r="K105" s="479" t="s">
        <v>854</v>
      </c>
      <c r="L105" s="456">
        <v>1.48807E-3</v>
      </c>
      <c r="M105" s="456">
        <v>1.10458E-3</v>
      </c>
      <c r="N105" s="457">
        <v>0.15869633999999999</v>
      </c>
    </row>
    <row r="106" spans="1:14" ht="14.5" x14ac:dyDescent="0.35">
      <c r="A106" s="479" t="s">
        <v>844</v>
      </c>
      <c r="B106" s="456">
        <v>11.218571019999999</v>
      </c>
      <c r="C106" s="456">
        <v>14.499615349999999</v>
      </c>
      <c r="D106" s="457">
        <v>19.27885757</v>
      </c>
      <c r="E106" s="197"/>
      <c r="F106" s="479" t="s">
        <v>892</v>
      </c>
      <c r="G106" s="456">
        <v>110.19104887</v>
      </c>
      <c r="H106" s="456">
        <v>19.289576050000001</v>
      </c>
      <c r="I106" s="457">
        <v>1.42810697</v>
      </c>
      <c r="J106" s="192"/>
      <c r="K106" s="479" t="s">
        <v>861</v>
      </c>
      <c r="L106" s="456">
        <v>0.16638545000000002</v>
      </c>
      <c r="M106" s="456">
        <v>4.8930399999999999E-2</v>
      </c>
      <c r="N106" s="457">
        <v>0.15141083999999999</v>
      </c>
    </row>
    <row r="107" spans="1:14" ht="14.5" x14ac:dyDescent="0.35">
      <c r="A107" s="479" t="s">
        <v>841</v>
      </c>
      <c r="B107" s="456">
        <v>17.525536880000001</v>
      </c>
      <c r="C107" s="456">
        <v>18.946887870000001</v>
      </c>
      <c r="D107" s="457">
        <v>18.089146100000001</v>
      </c>
      <c r="E107" s="196"/>
      <c r="F107" s="479" t="s">
        <v>792</v>
      </c>
      <c r="G107" s="456">
        <v>0.17835006</v>
      </c>
      <c r="H107" s="456">
        <v>6.3002669999999997E-2</v>
      </c>
      <c r="I107" s="457">
        <v>1.3874024299999999</v>
      </c>
      <c r="J107" s="191"/>
      <c r="K107" s="479" t="s">
        <v>772</v>
      </c>
      <c r="L107" s="456">
        <v>0.25004531000000002</v>
      </c>
      <c r="M107" s="456">
        <v>0.27683365000000004</v>
      </c>
      <c r="N107" s="457">
        <v>0.14199576</v>
      </c>
    </row>
    <row r="108" spans="1:14" ht="14.5" x14ac:dyDescent="0.35">
      <c r="A108" s="479" t="s">
        <v>807</v>
      </c>
      <c r="B108" s="456">
        <v>23.91760712</v>
      </c>
      <c r="C108" s="456">
        <v>13.61726861</v>
      </c>
      <c r="D108" s="457">
        <v>18.087551350000002</v>
      </c>
      <c r="E108" s="197"/>
      <c r="F108" s="479" t="s">
        <v>772</v>
      </c>
      <c r="G108" s="456">
        <v>0.55056534000000001</v>
      </c>
      <c r="H108" s="456">
        <v>0.50250205000000003</v>
      </c>
      <c r="I108" s="457">
        <v>1.34857373</v>
      </c>
      <c r="J108" s="192"/>
      <c r="K108" s="479" t="s">
        <v>804</v>
      </c>
      <c r="L108" s="456">
        <v>0.18688932999999999</v>
      </c>
      <c r="M108" s="456">
        <v>2.5550880000000002E-2</v>
      </c>
      <c r="N108" s="457">
        <v>0.10940000999999999</v>
      </c>
    </row>
    <row r="109" spans="1:14" ht="14.5" x14ac:dyDescent="0.35">
      <c r="A109" s="479" t="s">
        <v>839</v>
      </c>
      <c r="B109" s="456">
        <v>14.673140330000001</v>
      </c>
      <c r="C109" s="456">
        <v>20.489124289999999</v>
      </c>
      <c r="D109" s="457">
        <v>17.974442280000002</v>
      </c>
      <c r="E109" s="196"/>
      <c r="F109" s="479" t="s">
        <v>888</v>
      </c>
      <c r="G109" s="456">
        <v>1.95083571</v>
      </c>
      <c r="H109" s="456">
        <v>3.9384578399999999</v>
      </c>
      <c r="I109" s="457">
        <v>1.29454449</v>
      </c>
      <c r="J109" s="191"/>
      <c r="K109" s="479" t="s">
        <v>771</v>
      </c>
      <c r="L109" s="456">
        <v>3.7490179999999998E-2</v>
      </c>
      <c r="M109" s="456">
        <v>0.16205085</v>
      </c>
      <c r="N109" s="457">
        <v>0.10510269999999999</v>
      </c>
    </row>
    <row r="110" spans="1:14" ht="14.5" x14ac:dyDescent="0.35">
      <c r="A110" s="479" t="s">
        <v>828</v>
      </c>
      <c r="B110" s="456">
        <v>17.151396769999998</v>
      </c>
      <c r="C110" s="456">
        <v>14.584546769999999</v>
      </c>
      <c r="D110" s="457">
        <v>17.721391489999998</v>
      </c>
      <c r="E110" s="197"/>
      <c r="F110" s="479" t="s">
        <v>791</v>
      </c>
      <c r="G110" s="456">
        <v>3.3836177900000002</v>
      </c>
      <c r="H110" s="456">
        <v>0.19971788000000001</v>
      </c>
      <c r="I110" s="457">
        <v>1.28706239</v>
      </c>
      <c r="J110" s="192"/>
      <c r="K110" s="479" t="s">
        <v>843</v>
      </c>
      <c r="L110" s="456">
        <v>6.7268250000000002E-2</v>
      </c>
      <c r="M110" s="456">
        <v>6.3985669999999994E-2</v>
      </c>
      <c r="N110" s="457">
        <v>0.10006455</v>
      </c>
    </row>
    <row r="111" spans="1:14" ht="14.5" x14ac:dyDescent="0.35">
      <c r="A111" s="479" t="s">
        <v>835</v>
      </c>
      <c r="B111" s="456">
        <v>16.65543362</v>
      </c>
      <c r="C111" s="456">
        <v>18.105474230000002</v>
      </c>
      <c r="D111" s="457">
        <v>16.864229739999999</v>
      </c>
      <c r="E111" s="196"/>
      <c r="F111" s="479" t="s">
        <v>815</v>
      </c>
      <c r="G111" s="456">
        <v>1.4385784699999999</v>
      </c>
      <c r="H111" s="456">
        <v>0.27441615000000003</v>
      </c>
      <c r="I111" s="457">
        <v>1.2800902599999999</v>
      </c>
      <c r="J111" s="191"/>
      <c r="K111" s="479" t="s">
        <v>940</v>
      </c>
      <c r="L111" s="456">
        <v>0.19427315000000001</v>
      </c>
      <c r="M111" s="456">
        <v>0</v>
      </c>
      <c r="N111" s="457">
        <v>9.505123E-2</v>
      </c>
    </row>
    <row r="112" spans="1:14" ht="14.5" x14ac:dyDescent="0.35">
      <c r="A112" s="479" t="s">
        <v>832</v>
      </c>
      <c r="B112" s="456">
        <v>14.650896339999999</v>
      </c>
      <c r="C112" s="456">
        <v>13.144840009999999</v>
      </c>
      <c r="D112" s="457">
        <v>16.541402909999999</v>
      </c>
      <c r="E112" s="197"/>
      <c r="F112" s="479" t="s">
        <v>812</v>
      </c>
      <c r="G112" s="456">
        <v>139.21743831000001</v>
      </c>
      <c r="H112" s="456">
        <v>104.32454764000001</v>
      </c>
      <c r="I112" s="457">
        <v>1.22617574</v>
      </c>
      <c r="J112" s="192"/>
      <c r="K112" s="479" t="s">
        <v>907</v>
      </c>
      <c r="L112" s="456">
        <v>0.11328953</v>
      </c>
      <c r="M112" s="456">
        <v>4.3879099999999997E-2</v>
      </c>
      <c r="N112" s="457">
        <v>9.4869419999999996E-2</v>
      </c>
    </row>
    <row r="113" spans="1:14" ht="14.5" x14ac:dyDescent="0.35">
      <c r="A113" s="479" t="s">
        <v>706</v>
      </c>
      <c r="B113" s="456">
        <v>14.85288731</v>
      </c>
      <c r="C113" s="456">
        <v>12.067573289999999</v>
      </c>
      <c r="D113" s="457">
        <v>16.383532689999999</v>
      </c>
      <c r="E113" s="196"/>
      <c r="F113" s="479" t="s">
        <v>841</v>
      </c>
      <c r="G113" s="456">
        <v>0.94503676999999997</v>
      </c>
      <c r="H113" s="456">
        <v>0.94430752000000007</v>
      </c>
      <c r="I113" s="457">
        <v>1.19656607</v>
      </c>
      <c r="J113" s="191"/>
      <c r="K113" s="479" t="s">
        <v>784</v>
      </c>
      <c r="L113" s="456">
        <v>0.25386487000000002</v>
      </c>
      <c r="M113" s="456">
        <v>2.833196E-2</v>
      </c>
      <c r="N113" s="457">
        <v>9.2208669999999993E-2</v>
      </c>
    </row>
    <row r="114" spans="1:14" ht="14.5" x14ac:dyDescent="0.35">
      <c r="A114" s="479" t="s">
        <v>883</v>
      </c>
      <c r="B114" s="456">
        <v>10.41485217</v>
      </c>
      <c r="C114" s="456">
        <v>18.354646710000001</v>
      </c>
      <c r="D114" s="457">
        <v>16.187847699999999</v>
      </c>
      <c r="E114" s="197"/>
      <c r="F114" s="479" t="s">
        <v>805</v>
      </c>
      <c r="G114" s="456">
        <v>0.80209087000000001</v>
      </c>
      <c r="H114" s="456">
        <v>1.14776791</v>
      </c>
      <c r="I114" s="457">
        <v>1.1642530500000001</v>
      </c>
      <c r="J114" s="192"/>
      <c r="K114" s="479" t="s">
        <v>706</v>
      </c>
      <c r="L114" s="456">
        <v>5.6255999999999993E-4</v>
      </c>
      <c r="M114" s="456">
        <v>0</v>
      </c>
      <c r="N114" s="457">
        <v>8.0793710000000005E-2</v>
      </c>
    </row>
    <row r="115" spans="1:14" ht="14.5" x14ac:dyDescent="0.35">
      <c r="A115" s="479" t="s">
        <v>850</v>
      </c>
      <c r="B115" s="456">
        <v>14.43365127</v>
      </c>
      <c r="C115" s="456">
        <v>12.61491455</v>
      </c>
      <c r="D115" s="457">
        <v>16.06553443</v>
      </c>
      <c r="E115" s="196"/>
      <c r="F115" s="479" t="s">
        <v>917</v>
      </c>
      <c r="G115" s="456">
        <v>27.67720486</v>
      </c>
      <c r="H115" s="456">
        <v>3.15002067</v>
      </c>
      <c r="I115" s="457">
        <v>1.1306140500000001</v>
      </c>
      <c r="J115" s="191"/>
      <c r="K115" s="479" t="s">
        <v>779</v>
      </c>
      <c r="L115" s="456">
        <v>0</v>
      </c>
      <c r="M115" s="456">
        <v>1.7310000000000001E-4</v>
      </c>
      <c r="N115" s="457">
        <v>7.7965690000000004E-2</v>
      </c>
    </row>
    <row r="116" spans="1:14" ht="14.5" x14ac:dyDescent="0.35">
      <c r="A116" s="479" t="s">
        <v>826</v>
      </c>
      <c r="B116" s="456">
        <v>14.014920369999999</v>
      </c>
      <c r="C116" s="456">
        <v>15.406841910000001</v>
      </c>
      <c r="D116" s="457">
        <v>15.74881272</v>
      </c>
      <c r="E116" s="197"/>
      <c r="F116" s="479" t="s">
        <v>802</v>
      </c>
      <c r="G116" s="456">
        <v>0.47336780000000001</v>
      </c>
      <c r="H116" s="456">
        <v>0.74055896999999993</v>
      </c>
      <c r="I116" s="457">
        <v>1.0266115500000002</v>
      </c>
      <c r="J116" s="192"/>
      <c r="K116" s="479" t="s">
        <v>743</v>
      </c>
      <c r="L116" s="456">
        <v>11.76907409</v>
      </c>
      <c r="M116" s="456">
        <v>0.21143742000000001</v>
      </c>
      <c r="N116" s="457">
        <v>7.6742249999999998E-2</v>
      </c>
    </row>
    <row r="117" spans="1:14" ht="14.5" x14ac:dyDescent="0.35">
      <c r="A117" s="479" t="s">
        <v>697</v>
      </c>
      <c r="B117" s="456">
        <v>15.65627211</v>
      </c>
      <c r="C117" s="456">
        <v>26.683534609999999</v>
      </c>
      <c r="D117" s="457">
        <v>15.54872975</v>
      </c>
      <c r="E117" s="196"/>
      <c r="F117" s="479" t="s">
        <v>851</v>
      </c>
      <c r="G117" s="456">
        <v>0.67124172999999998</v>
      </c>
      <c r="H117" s="456">
        <v>0</v>
      </c>
      <c r="I117" s="457">
        <v>1.02290181</v>
      </c>
      <c r="J117" s="191"/>
      <c r="K117" s="479" t="s">
        <v>926</v>
      </c>
      <c r="L117" s="456">
        <v>5.0857869999999999E-2</v>
      </c>
      <c r="M117" s="456">
        <v>0.19381535</v>
      </c>
      <c r="N117" s="457">
        <v>7.6084330000000006E-2</v>
      </c>
    </row>
    <row r="118" spans="1:14" ht="14.5" x14ac:dyDescent="0.35">
      <c r="A118" s="479" t="s">
        <v>816</v>
      </c>
      <c r="B118" s="456">
        <v>7.66242204</v>
      </c>
      <c r="C118" s="456">
        <v>5.9260345299999999</v>
      </c>
      <c r="D118" s="457">
        <v>15.342274679999999</v>
      </c>
      <c r="E118" s="197"/>
      <c r="F118" s="479" t="s">
        <v>846</v>
      </c>
      <c r="G118" s="456">
        <v>1.3022915100000001</v>
      </c>
      <c r="H118" s="456">
        <v>0.85384108999999997</v>
      </c>
      <c r="I118" s="457">
        <v>1.00987764</v>
      </c>
      <c r="J118" s="192"/>
      <c r="K118" s="479" t="s">
        <v>765</v>
      </c>
      <c r="L118" s="456">
        <v>0.12538072</v>
      </c>
      <c r="M118" s="456">
        <v>1.11862577</v>
      </c>
      <c r="N118" s="457">
        <v>7.3776679999999997E-2</v>
      </c>
    </row>
    <row r="119" spans="1:14" ht="14.5" x14ac:dyDescent="0.35">
      <c r="A119" s="479" t="s">
        <v>836</v>
      </c>
      <c r="B119" s="456">
        <v>31.557632940000001</v>
      </c>
      <c r="C119" s="456">
        <v>17.877988909999999</v>
      </c>
      <c r="D119" s="457">
        <v>15.17486428</v>
      </c>
      <c r="E119" s="196"/>
      <c r="F119" s="479" t="s">
        <v>765</v>
      </c>
      <c r="G119" s="456">
        <v>2.9078868</v>
      </c>
      <c r="H119" s="456">
        <v>31.956462609999999</v>
      </c>
      <c r="I119" s="457">
        <v>0.89693487000000005</v>
      </c>
      <c r="J119" s="191"/>
      <c r="K119" s="479" t="s">
        <v>832</v>
      </c>
      <c r="L119" s="456">
        <v>0.19738981999999999</v>
      </c>
      <c r="M119" s="456">
        <v>5.6716949999999995E-2</v>
      </c>
      <c r="N119" s="457">
        <v>7.2319250000000002E-2</v>
      </c>
    </row>
    <row r="120" spans="1:14" ht="14.5" x14ac:dyDescent="0.35">
      <c r="A120" s="479" t="s">
        <v>827</v>
      </c>
      <c r="B120" s="456">
        <v>8.8355680399999983</v>
      </c>
      <c r="C120" s="456">
        <v>13.748533050000001</v>
      </c>
      <c r="D120" s="457">
        <v>14.632810109999999</v>
      </c>
      <c r="E120" s="197"/>
      <c r="F120" s="479" t="s">
        <v>843</v>
      </c>
      <c r="G120" s="456">
        <v>0.72594499999999995</v>
      </c>
      <c r="H120" s="456">
        <v>0.37763759999999996</v>
      </c>
      <c r="I120" s="457">
        <v>0.85172515999999998</v>
      </c>
      <c r="J120" s="192"/>
      <c r="K120" s="479" t="s">
        <v>860</v>
      </c>
      <c r="L120" s="456">
        <v>1.0361700000000001E-3</v>
      </c>
      <c r="M120" s="456">
        <v>3.9733600000000004E-3</v>
      </c>
      <c r="N120" s="457">
        <v>5.788799E-2</v>
      </c>
    </row>
    <row r="121" spans="1:14" ht="14.5" x14ac:dyDescent="0.35">
      <c r="A121" s="479" t="s">
        <v>831</v>
      </c>
      <c r="B121" s="456">
        <v>13.218396220000001</v>
      </c>
      <c r="C121" s="456">
        <v>10.4331666</v>
      </c>
      <c r="D121" s="457">
        <v>14.10769243</v>
      </c>
      <c r="E121" s="196"/>
      <c r="F121" s="479" t="s">
        <v>817</v>
      </c>
      <c r="G121" s="456">
        <v>3.1237937699999998</v>
      </c>
      <c r="H121" s="456">
        <v>3.7815176800000003</v>
      </c>
      <c r="I121" s="457">
        <v>0.82258498000000002</v>
      </c>
      <c r="J121" s="191"/>
      <c r="K121" s="479" t="s">
        <v>879</v>
      </c>
      <c r="L121" s="456">
        <v>0.22942460999999997</v>
      </c>
      <c r="M121" s="456">
        <v>5.9038999999999999E-4</v>
      </c>
      <c r="N121" s="457">
        <v>5.7592809999999994E-2</v>
      </c>
    </row>
    <row r="122" spans="1:14" ht="14.5" x14ac:dyDescent="0.35">
      <c r="A122" s="479" t="s">
        <v>864</v>
      </c>
      <c r="B122" s="456">
        <v>24.000834899999997</v>
      </c>
      <c r="C122" s="456">
        <v>19.285333050000002</v>
      </c>
      <c r="D122" s="457">
        <v>14.06092054</v>
      </c>
      <c r="E122" s="197"/>
      <c r="F122" s="479" t="s">
        <v>766</v>
      </c>
      <c r="G122" s="456">
        <v>1.32368022</v>
      </c>
      <c r="H122" s="456">
        <v>4.5973199999999994E-3</v>
      </c>
      <c r="I122" s="457">
        <v>0.77542467000000004</v>
      </c>
      <c r="J122" s="192"/>
      <c r="K122" s="479" t="s">
        <v>945</v>
      </c>
      <c r="L122" s="456">
        <v>1.6879069999999999E-2</v>
      </c>
      <c r="M122" s="456">
        <v>5.3749669999999999E-2</v>
      </c>
      <c r="N122" s="457">
        <v>5.6618399999999999E-2</v>
      </c>
    </row>
    <row r="123" spans="1:14" ht="14.5" x14ac:dyDescent="0.35">
      <c r="A123" s="479" t="s">
        <v>870</v>
      </c>
      <c r="B123" s="456">
        <v>11.435355210000001</v>
      </c>
      <c r="C123" s="456">
        <v>7.10196515999999</v>
      </c>
      <c r="D123" s="457">
        <v>13.610595050000001</v>
      </c>
      <c r="E123" s="196"/>
      <c r="F123" s="479" t="s">
        <v>867</v>
      </c>
      <c r="G123" s="456">
        <v>0.99073906999999994</v>
      </c>
      <c r="H123" s="456">
        <v>0.77567098999999995</v>
      </c>
      <c r="I123" s="457">
        <v>0.76120726999999999</v>
      </c>
      <c r="J123" s="191"/>
      <c r="K123" s="479" t="s">
        <v>730</v>
      </c>
      <c r="L123" s="456">
        <v>2.0363E-4</v>
      </c>
      <c r="M123" s="456">
        <v>0</v>
      </c>
      <c r="N123" s="457">
        <v>5.2062209999999998E-2</v>
      </c>
    </row>
    <row r="124" spans="1:14" ht="14.5" x14ac:dyDescent="0.35">
      <c r="A124" s="479" t="s">
        <v>809</v>
      </c>
      <c r="B124" s="456">
        <v>31.57059945</v>
      </c>
      <c r="C124" s="456">
        <v>18.884062220000001</v>
      </c>
      <c r="D124" s="457">
        <v>13.29069209</v>
      </c>
      <c r="E124" s="197"/>
      <c r="F124" s="479" t="s">
        <v>906</v>
      </c>
      <c r="G124" s="456">
        <v>1.9104097099999999</v>
      </c>
      <c r="H124" s="456">
        <v>1.1574352800000001</v>
      </c>
      <c r="I124" s="457">
        <v>0.70603778000000006</v>
      </c>
      <c r="J124" s="192"/>
      <c r="K124" s="479" t="s">
        <v>717</v>
      </c>
      <c r="L124" s="456">
        <v>6.9908139999999994E-2</v>
      </c>
      <c r="M124" s="456">
        <v>0.12111237</v>
      </c>
      <c r="N124" s="457">
        <v>5.0968390000000002E-2</v>
      </c>
    </row>
    <row r="125" spans="1:14" ht="14.5" x14ac:dyDescent="0.35">
      <c r="A125" s="479" t="s">
        <v>824</v>
      </c>
      <c r="B125" s="456">
        <v>11.599524669999999</v>
      </c>
      <c r="C125" s="456">
        <v>8.0715004599999904</v>
      </c>
      <c r="D125" s="457">
        <v>13.007501300000001</v>
      </c>
      <c r="E125" s="196"/>
      <c r="F125" s="479" t="s">
        <v>839</v>
      </c>
      <c r="G125" s="456">
        <v>0.93578760999999999</v>
      </c>
      <c r="H125" s="456">
        <v>22.647604210000001</v>
      </c>
      <c r="I125" s="457">
        <v>0.70017160999999994</v>
      </c>
      <c r="J125" s="191"/>
      <c r="K125" s="479" t="s">
        <v>889</v>
      </c>
      <c r="L125" s="456">
        <v>0.30150043999999998</v>
      </c>
      <c r="M125" s="456">
        <v>0.21302120000000002</v>
      </c>
      <c r="N125" s="457">
        <v>4.8913709999999999E-2</v>
      </c>
    </row>
    <row r="126" spans="1:14" ht="14.5" x14ac:dyDescent="0.35">
      <c r="A126" s="479" t="s">
        <v>821</v>
      </c>
      <c r="B126" s="456">
        <v>13.540179199999999</v>
      </c>
      <c r="C126" s="456">
        <v>9.446644130000001</v>
      </c>
      <c r="D126" s="457">
        <v>12.993560949999999</v>
      </c>
      <c r="E126" s="197"/>
      <c r="F126" s="479" t="s">
        <v>782</v>
      </c>
      <c r="G126" s="456">
        <v>7.443E-3</v>
      </c>
      <c r="H126" s="456">
        <v>0</v>
      </c>
      <c r="I126" s="457">
        <v>0.69095504000000008</v>
      </c>
      <c r="J126" s="192"/>
      <c r="K126" s="479" t="s">
        <v>787</v>
      </c>
      <c r="L126" s="456">
        <v>4.6287199999999994E-2</v>
      </c>
      <c r="M126" s="456">
        <v>0.14117866000000001</v>
      </c>
      <c r="N126" s="457">
        <v>4.7986330000000001E-2</v>
      </c>
    </row>
    <row r="127" spans="1:14" ht="14.5" x14ac:dyDescent="0.35">
      <c r="A127" s="479" t="s">
        <v>819</v>
      </c>
      <c r="B127" s="456">
        <v>8.7795531899999908</v>
      </c>
      <c r="C127" s="456">
        <v>6.6792288800000001</v>
      </c>
      <c r="D127" s="457">
        <v>12.664676699999999</v>
      </c>
      <c r="E127" s="196"/>
      <c r="F127" s="479" t="s">
        <v>754</v>
      </c>
      <c r="G127" s="456">
        <v>0</v>
      </c>
      <c r="H127" s="456">
        <v>0</v>
      </c>
      <c r="I127" s="457">
        <v>0.67438683999999993</v>
      </c>
      <c r="J127" s="191"/>
      <c r="K127" s="479" t="s">
        <v>761</v>
      </c>
      <c r="L127" s="456">
        <v>1.246688E-2</v>
      </c>
      <c r="M127" s="456">
        <v>1.8841750000000001E-2</v>
      </c>
      <c r="N127" s="457">
        <v>4.7649940000000002E-2</v>
      </c>
    </row>
    <row r="128" spans="1:14" ht="14.5" x14ac:dyDescent="0.35">
      <c r="A128" s="479" t="s">
        <v>848</v>
      </c>
      <c r="B128" s="456">
        <v>5.0549213600000007</v>
      </c>
      <c r="C128" s="456">
        <v>4.8714405899999997</v>
      </c>
      <c r="D128" s="457">
        <v>12.0976394</v>
      </c>
      <c r="E128" s="197"/>
      <c r="F128" s="479" t="s">
        <v>806</v>
      </c>
      <c r="G128" s="456">
        <v>1.6882891299999998</v>
      </c>
      <c r="H128" s="456">
        <v>1.6157354499999999</v>
      </c>
      <c r="I128" s="457">
        <v>0.67363732999999992</v>
      </c>
      <c r="J128" s="192"/>
      <c r="K128" s="479" t="s">
        <v>791</v>
      </c>
      <c r="L128" s="456">
        <v>0.10242226</v>
      </c>
      <c r="M128" s="456">
        <v>6.9606390000000004E-2</v>
      </c>
      <c r="N128" s="457">
        <v>4.243707E-2</v>
      </c>
    </row>
    <row r="129" spans="1:14" ht="14.5" x14ac:dyDescent="0.35">
      <c r="A129" s="479" t="s">
        <v>814</v>
      </c>
      <c r="B129" s="456">
        <v>15.835595060000001</v>
      </c>
      <c r="C129" s="456">
        <v>12.491963910000001</v>
      </c>
      <c r="D129" s="457">
        <v>11.72560859</v>
      </c>
      <c r="E129" s="196"/>
      <c r="F129" s="479" t="s">
        <v>895</v>
      </c>
      <c r="G129" s="456">
        <v>0.66398084000000002</v>
      </c>
      <c r="H129" s="456">
        <v>0.44996225000000001</v>
      </c>
      <c r="I129" s="457">
        <v>0.64571434999999999</v>
      </c>
      <c r="J129" s="191"/>
      <c r="K129" s="479" t="s">
        <v>809</v>
      </c>
      <c r="L129" s="456">
        <v>2.4826349999999997E-2</v>
      </c>
      <c r="M129" s="456">
        <v>0</v>
      </c>
      <c r="N129" s="457">
        <v>4.1572539999999998E-2</v>
      </c>
    </row>
    <row r="130" spans="1:14" ht="14.5" x14ac:dyDescent="0.35">
      <c r="A130" s="479" t="s">
        <v>840</v>
      </c>
      <c r="B130" s="456">
        <v>8.0241006299999995</v>
      </c>
      <c r="C130" s="456">
        <v>12.973219910000001</v>
      </c>
      <c r="D130" s="457">
        <v>11.15399056</v>
      </c>
      <c r="E130" s="197"/>
      <c r="F130" s="479" t="s">
        <v>794</v>
      </c>
      <c r="G130" s="456">
        <v>5.5194300000000005E-3</v>
      </c>
      <c r="H130" s="456">
        <v>0</v>
      </c>
      <c r="I130" s="457">
        <v>0.63581772999999997</v>
      </c>
      <c r="J130" s="192"/>
      <c r="K130" s="479" t="s">
        <v>893</v>
      </c>
      <c r="L130" s="456">
        <v>2.7319700000000002E-2</v>
      </c>
      <c r="M130" s="456">
        <v>1.3326500000000001E-3</v>
      </c>
      <c r="N130" s="457">
        <v>4.0309120000000004E-2</v>
      </c>
    </row>
    <row r="131" spans="1:14" ht="14.5" x14ac:dyDescent="0.35">
      <c r="A131" s="479" t="s">
        <v>834</v>
      </c>
      <c r="B131" s="456">
        <v>7.1395081100000093</v>
      </c>
      <c r="C131" s="456">
        <v>10.38134558</v>
      </c>
      <c r="D131" s="457">
        <v>11.115500539999999</v>
      </c>
      <c r="E131" s="196"/>
      <c r="F131" s="479" t="s">
        <v>804</v>
      </c>
      <c r="G131" s="456">
        <v>0.40983739000000002</v>
      </c>
      <c r="H131" s="456">
        <v>0.2499304</v>
      </c>
      <c r="I131" s="457">
        <v>0.58896827000000007</v>
      </c>
      <c r="J131" s="191"/>
      <c r="K131" s="479" t="s">
        <v>892</v>
      </c>
      <c r="L131" s="456">
        <v>3.8998480000000002E-2</v>
      </c>
      <c r="M131" s="456">
        <v>6.1604410000000005E-2</v>
      </c>
      <c r="N131" s="457">
        <v>3.7207879999999999E-2</v>
      </c>
    </row>
    <row r="132" spans="1:14" ht="14.5" x14ac:dyDescent="0.35">
      <c r="A132" s="479" t="s">
        <v>823</v>
      </c>
      <c r="B132" s="456">
        <v>11.19746284</v>
      </c>
      <c r="C132" s="456">
        <v>7.9239829200000003</v>
      </c>
      <c r="D132" s="457">
        <v>10.908222720000001</v>
      </c>
      <c r="E132" s="197"/>
      <c r="F132" s="479" t="s">
        <v>884</v>
      </c>
      <c r="G132" s="456">
        <v>4.4057531299999999</v>
      </c>
      <c r="H132" s="456">
        <v>2.23903418</v>
      </c>
      <c r="I132" s="457">
        <v>0.58349854000000001</v>
      </c>
      <c r="J132" s="192"/>
      <c r="K132" s="479" t="s">
        <v>812</v>
      </c>
      <c r="L132" s="456">
        <v>8.7816400000000003E-3</v>
      </c>
      <c r="M132" s="456">
        <v>1.174094E-2</v>
      </c>
      <c r="N132" s="457">
        <v>3.6111940000000002E-2</v>
      </c>
    </row>
    <row r="133" spans="1:14" ht="14.5" x14ac:dyDescent="0.35">
      <c r="A133" s="479" t="s">
        <v>820</v>
      </c>
      <c r="B133" s="456">
        <v>12.516534699999999</v>
      </c>
      <c r="C133" s="456">
        <v>11.53957896</v>
      </c>
      <c r="D133" s="457">
        <v>10.90474498</v>
      </c>
      <c r="E133" s="196"/>
      <c r="F133" s="479" t="s">
        <v>818</v>
      </c>
      <c r="G133" s="456">
        <v>0</v>
      </c>
      <c r="H133" s="456">
        <v>9.2445000000000005E-4</v>
      </c>
      <c r="I133" s="457">
        <v>0.56485571000000001</v>
      </c>
      <c r="J133" s="191"/>
      <c r="K133" s="479" t="s">
        <v>739</v>
      </c>
      <c r="L133" s="456">
        <v>2.0465259999999999E-2</v>
      </c>
      <c r="M133" s="456">
        <v>2.7032E-4</v>
      </c>
      <c r="N133" s="457">
        <v>3.5583989999999996E-2</v>
      </c>
    </row>
    <row r="134" spans="1:14" ht="14.5" x14ac:dyDescent="0.35">
      <c r="A134" s="479" t="s">
        <v>817</v>
      </c>
      <c r="B134" s="456">
        <v>10.243528640000001</v>
      </c>
      <c r="C134" s="456">
        <v>9.9393749000000096</v>
      </c>
      <c r="D134" s="457">
        <v>10.609589060000001</v>
      </c>
      <c r="E134" s="197"/>
      <c r="F134" s="479" t="s">
        <v>808</v>
      </c>
      <c r="G134" s="456">
        <v>9.4420159699999999</v>
      </c>
      <c r="H134" s="456">
        <v>2.11442803</v>
      </c>
      <c r="I134" s="457">
        <v>0.56229174000000004</v>
      </c>
      <c r="J134" s="192"/>
      <c r="K134" s="479" t="s">
        <v>789</v>
      </c>
      <c r="L134" s="456">
        <v>2.77342E-3</v>
      </c>
      <c r="M134" s="456">
        <v>1.1147010000000001E-2</v>
      </c>
      <c r="N134" s="457">
        <v>3.1728900000000004E-2</v>
      </c>
    </row>
    <row r="135" spans="1:14" ht="14.5" x14ac:dyDescent="0.35">
      <c r="A135" s="479" t="s">
        <v>838</v>
      </c>
      <c r="B135" s="456">
        <v>13.886396119999999</v>
      </c>
      <c r="C135" s="456">
        <v>7.5851304199999996</v>
      </c>
      <c r="D135" s="457">
        <v>10.021776560000001</v>
      </c>
      <c r="E135" s="196"/>
      <c r="F135" s="479" t="s">
        <v>1596</v>
      </c>
      <c r="G135" s="456">
        <v>4.5664835799999999</v>
      </c>
      <c r="H135" s="456">
        <v>0.17139242999999998</v>
      </c>
      <c r="I135" s="457">
        <v>0.51136020000000004</v>
      </c>
      <c r="J135" s="191"/>
      <c r="K135" s="479" t="s">
        <v>870</v>
      </c>
      <c r="L135" s="456">
        <v>4.2764699999999996E-2</v>
      </c>
      <c r="M135" s="456">
        <v>0.13071606</v>
      </c>
      <c r="N135" s="457">
        <v>3.113399E-2</v>
      </c>
    </row>
    <row r="136" spans="1:14" ht="14.5" x14ac:dyDescent="0.35">
      <c r="A136" s="479" t="s">
        <v>825</v>
      </c>
      <c r="B136" s="456">
        <v>10.93368422</v>
      </c>
      <c r="C136" s="456">
        <v>8.5575069100000007</v>
      </c>
      <c r="D136" s="457">
        <v>9.8877006199999986</v>
      </c>
      <c r="E136" s="197"/>
      <c r="F136" s="479" t="s">
        <v>854</v>
      </c>
      <c r="G136" s="456">
        <v>0.69618226000000005</v>
      </c>
      <c r="H136" s="456">
        <v>0.22873492000000001</v>
      </c>
      <c r="I136" s="457">
        <v>0.47289575</v>
      </c>
      <c r="J136" s="192"/>
      <c r="K136" s="479" t="s">
        <v>763</v>
      </c>
      <c r="L136" s="456">
        <v>1.7458959999999999E-2</v>
      </c>
      <c r="M136" s="456">
        <v>2.5296029999999997E-2</v>
      </c>
      <c r="N136" s="457">
        <v>3.0440869999999998E-2</v>
      </c>
    </row>
    <row r="137" spans="1:14" ht="14.5" x14ac:dyDescent="0.35">
      <c r="A137" s="479" t="s">
        <v>830</v>
      </c>
      <c r="B137" s="456">
        <v>0.95507009999999992</v>
      </c>
      <c r="C137" s="456">
        <v>0.68248621999999992</v>
      </c>
      <c r="D137" s="457">
        <v>9.5843884100000007</v>
      </c>
      <c r="E137" s="196"/>
      <c r="F137" s="479" t="s">
        <v>803</v>
      </c>
      <c r="G137" s="456">
        <v>0.62390535000000003</v>
      </c>
      <c r="H137" s="456">
        <v>0.59734785999999995</v>
      </c>
      <c r="I137" s="457">
        <v>0.44056879999999998</v>
      </c>
      <c r="J137" s="191"/>
      <c r="K137" s="479" t="s">
        <v>781</v>
      </c>
      <c r="L137" s="456">
        <v>7.2587299999999997E-3</v>
      </c>
      <c r="M137" s="456">
        <v>1.2343149999999999E-2</v>
      </c>
      <c r="N137" s="457">
        <v>2.836052E-2</v>
      </c>
    </row>
    <row r="138" spans="1:14" ht="14.5" x14ac:dyDescent="0.35">
      <c r="A138" s="479" t="s">
        <v>855</v>
      </c>
      <c r="B138" s="456">
        <v>12.29084117</v>
      </c>
      <c r="C138" s="456">
        <v>10.506122550000001</v>
      </c>
      <c r="D138" s="457">
        <v>9.5463256000000101</v>
      </c>
      <c r="E138" s="197"/>
      <c r="F138" s="479" t="s">
        <v>706</v>
      </c>
      <c r="G138" s="456">
        <v>1.782628E-2</v>
      </c>
      <c r="H138" s="456">
        <v>1.2877919999999999E-2</v>
      </c>
      <c r="I138" s="457">
        <v>0.43083216999999996</v>
      </c>
      <c r="J138" s="192"/>
      <c r="K138" s="479" t="s">
        <v>823</v>
      </c>
      <c r="L138" s="456">
        <v>0.14282047</v>
      </c>
      <c r="M138" s="456">
        <v>2.830038E-2</v>
      </c>
      <c r="N138" s="457">
        <v>2.7297470000000001E-2</v>
      </c>
    </row>
    <row r="139" spans="1:14" ht="14.5" x14ac:dyDescent="0.35">
      <c r="A139" s="479" t="s">
        <v>899</v>
      </c>
      <c r="B139" s="456">
        <v>0.1785506</v>
      </c>
      <c r="C139" s="456">
        <v>7.2211636500000003</v>
      </c>
      <c r="D139" s="457">
        <v>9.3642393899999998</v>
      </c>
      <c r="E139" s="196"/>
      <c r="F139" s="479" t="s">
        <v>900</v>
      </c>
      <c r="G139" s="456">
        <v>0.18307919</v>
      </c>
      <c r="H139" s="456">
        <v>0.32444703000000003</v>
      </c>
      <c r="I139" s="457">
        <v>0.42327626000000002</v>
      </c>
      <c r="J139" s="191"/>
      <c r="K139" s="479" t="s">
        <v>750</v>
      </c>
      <c r="L139" s="456">
        <v>0.46106375999999999</v>
      </c>
      <c r="M139" s="456">
        <v>0.13100698</v>
      </c>
      <c r="N139" s="457">
        <v>2.6030130000000002E-2</v>
      </c>
    </row>
    <row r="140" spans="1:14" ht="14.5" x14ac:dyDescent="0.35">
      <c r="A140" s="479" t="s">
        <v>818</v>
      </c>
      <c r="B140" s="456">
        <v>11.93417713</v>
      </c>
      <c r="C140" s="456">
        <v>5.3130002999999997</v>
      </c>
      <c r="D140" s="457">
        <v>9.2848099200000096</v>
      </c>
      <c r="E140" s="197"/>
      <c r="F140" s="479" t="s">
        <v>834</v>
      </c>
      <c r="G140" s="456">
        <v>0.67454556999999993</v>
      </c>
      <c r="H140" s="456">
        <v>6.9479559999999996E-2</v>
      </c>
      <c r="I140" s="457">
        <v>0.41677061999999998</v>
      </c>
      <c r="J140" s="192"/>
      <c r="K140" s="479" t="s">
        <v>808</v>
      </c>
      <c r="L140" s="456">
        <v>3.4998609999999999E-2</v>
      </c>
      <c r="M140" s="456">
        <v>2.382973E-2</v>
      </c>
      <c r="N140" s="457">
        <v>2.419441E-2</v>
      </c>
    </row>
    <row r="141" spans="1:14" ht="14.5" x14ac:dyDescent="0.35">
      <c r="A141" s="479" t="s">
        <v>811</v>
      </c>
      <c r="B141" s="456">
        <v>13.974481939999999</v>
      </c>
      <c r="C141" s="456">
        <v>6.3669415599999999</v>
      </c>
      <c r="D141" s="457">
        <v>8.9424824399999991</v>
      </c>
      <c r="E141" s="196"/>
      <c r="F141" s="479" t="s">
        <v>769</v>
      </c>
      <c r="G141" s="456">
        <v>0.50351367999999996</v>
      </c>
      <c r="H141" s="456">
        <v>0.74130799999999997</v>
      </c>
      <c r="I141" s="457">
        <v>0.39678697999999996</v>
      </c>
      <c r="J141" s="191"/>
      <c r="K141" s="479" t="s">
        <v>807</v>
      </c>
      <c r="L141" s="456">
        <v>0</v>
      </c>
      <c r="M141" s="456">
        <v>0</v>
      </c>
      <c r="N141" s="457">
        <v>1.980001E-2</v>
      </c>
    </row>
    <row r="142" spans="1:14" ht="14.5" x14ac:dyDescent="0.35">
      <c r="A142" s="479" t="s">
        <v>704</v>
      </c>
      <c r="B142" s="456">
        <v>8.4075887200000015</v>
      </c>
      <c r="C142" s="456">
        <v>7.6499402600000002</v>
      </c>
      <c r="D142" s="457">
        <v>8.36099020999999</v>
      </c>
      <c r="E142" s="197"/>
      <c r="F142" s="479" t="s">
        <v>824</v>
      </c>
      <c r="G142" s="456">
        <v>0.20816610999999999</v>
      </c>
      <c r="H142" s="456">
        <v>5.8983870000000001E-2</v>
      </c>
      <c r="I142" s="457">
        <v>0.38806763999999999</v>
      </c>
      <c r="J142" s="192"/>
      <c r="K142" s="479" t="s">
        <v>751</v>
      </c>
      <c r="L142" s="456">
        <v>2.0594229999999998E-2</v>
      </c>
      <c r="M142" s="456">
        <v>2.5252880000000002E-2</v>
      </c>
      <c r="N142" s="457">
        <v>1.8508230000000001E-2</v>
      </c>
    </row>
    <row r="143" spans="1:14" ht="14.5" x14ac:dyDescent="0.35">
      <c r="A143" s="479" t="s">
        <v>815</v>
      </c>
      <c r="B143" s="456">
        <v>6.4466168499999998</v>
      </c>
      <c r="C143" s="456">
        <v>5.79391192000001</v>
      </c>
      <c r="D143" s="457">
        <v>8.0546377899999992</v>
      </c>
      <c r="E143" s="196"/>
      <c r="F143" s="479" t="s">
        <v>866</v>
      </c>
      <c r="G143" s="456">
        <v>1.9207114199999999</v>
      </c>
      <c r="H143" s="456">
        <v>0.34930926000000001</v>
      </c>
      <c r="I143" s="457">
        <v>0.36893897999999997</v>
      </c>
      <c r="J143" s="191"/>
      <c r="K143" s="479" t="s">
        <v>799</v>
      </c>
      <c r="L143" s="456">
        <v>0.13824229000000002</v>
      </c>
      <c r="M143" s="456">
        <v>5.5691899999999999E-3</v>
      </c>
      <c r="N143" s="457">
        <v>1.5631950000000002E-2</v>
      </c>
    </row>
    <row r="144" spans="1:14" ht="14.5" x14ac:dyDescent="0.35">
      <c r="A144" s="479" t="s">
        <v>833</v>
      </c>
      <c r="B144" s="456">
        <v>6.2466405599999995</v>
      </c>
      <c r="C144" s="456">
        <v>7.43750657</v>
      </c>
      <c r="D144" s="457">
        <v>7.2509321299999998</v>
      </c>
      <c r="E144" s="197"/>
      <c r="F144" s="479" t="s">
        <v>879</v>
      </c>
      <c r="G144" s="456">
        <v>8.2012221200000006</v>
      </c>
      <c r="H144" s="456">
        <v>2.6050413300000002</v>
      </c>
      <c r="I144" s="457">
        <v>0.35320967999999997</v>
      </c>
      <c r="J144" s="192"/>
      <c r="K144" s="479" t="s">
        <v>762</v>
      </c>
      <c r="L144" s="456">
        <v>2.0284569999999998E-2</v>
      </c>
      <c r="M144" s="456">
        <v>4.4926790000000001E-2</v>
      </c>
      <c r="N144" s="457">
        <v>1.3960690000000001E-2</v>
      </c>
    </row>
    <row r="145" spans="1:14" ht="14.5" x14ac:dyDescent="0.35">
      <c r="A145" s="479" t="s">
        <v>1596</v>
      </c>
      <c r="B145" s="456">
        <v>5.31921087</v>
      </c>
      <c r="C145" s="456">
        <v>5.4889086200000001</v>
      </c>
      <c r="D145" s="457">
        <v>6.94867934</v>
      </c>
      <c r="E145" s="196"/>
      <c r="F145" s="479" t="s">
        <v>863</v>
      </c>
      <c r="G145" s="456">
        <v>5.4866268200000006</v>
      </c>
      <c r="H145" s="456">
        <v>0.92605512000000001</v>
      </c>
      <c r="I145" s="457">
        <v>0.34857823999999998</v>
      </c>
      <c r="J145" s="191"/>
      <c r="K145" s="479" t="s">
        <v>927</v>
      </c>
      <c r="L145" s="456">
        <v>4.2120100000000001E-2</v>
      </c>
      <c r="M145" s="456">
        <v>2.5481959999999998E-2</v>
      </c>
      <c r="N145" s="457">
        <v>1.366652E-2</v>
      </c>
    </row>
    <row r="146" spans="1:14" ht="14.5" x14ac:dyDescent="0.35">
      <c r="A146" s="479" t="s">
        <v>808</v>
      </c>
      <c r="B146" s="456">
        <v>3.46917293</v>
      </c>
      <c r="C146" s="456">
        <v>3.6924763399999998</v>
      </c>
      <c r="D146" s="457">
        <v>6.9353875999999994</v>
      </c>
      <c r="E146" s="197"/>
      <c r="F146" s="479" t="s">
        <v>771</v>
      </c>
      <c r="G146" s="456">
        <v>0.86937288000000001</v>
      </c>
      <c r="H146" s="456">
        <v>1.2382526100000002</v>
      </c>
      <c r="I146" s="457">
        <v>0.33786959999999999</v>
      </c>
      <c r="J146" s="192"/>
      <c r="K146" s="479" t="s">
        <v>704</v>
      </c>
      <c r="L146" s="456">
        <v>5.0799999999999999E-4</v>
      </c>
      <c r="M146" s="456">
        <v>5.2647410000000006E-2</v>
      </c>
      <c r="N146" s="457">
        <v>1.148999E-2</v>
      </c>
    </row>
    <row r="147" spans="1:14" ht="14.5" x14ac:dyDescent="0.35">
      <c r="A147" s="479" t="s">
        <v>794</v>
      </c>
      <c r="B147" s="456">
        <v>3.1769588900000003</v>
      </c>
      <c r="C147" s="456">
        <v>5.8591301799999993</v>
      </c>
      <c r="D147" s="457">
        <v>6.5147643200000003</v>
      </c>
      <c r="E147" s="196"/>
      <c r="F147" s="479" t="s">
        <v>707</v>
      </c>
      <c r="G147" s="456">
        <v>0.45209195000000002</v>
      </c>
      <c r="H147" s="456">
        <v>0.14611505</v>
      </c>
      <c r="I147" s="457">
        <v>0.31315123</v>
      </c>
      <c r="J147" s="191"/>
      <c r="K147" s="479" t="s">
        <v>819</v>
      </c>
      <c r="L147" s="456">
        <v>4.2719699999999999E-3</v>
      </c>
      <c r="M147" s="456">
        <v>6.3514299999999999E-3</v>
      </c>
      <c r="N147" s="457">
        <v>8.6918399999999993E-3</v>
      </c>
    </row>
    <row r="148" spans="1:14" ht="14.5" x14ac:dyDescent="0.35">
      <c r="A148" s="479" t="s">
        <v>800</v>
      </c>
      <c r="B148" s="456">
        <v>6.7108117600000101</v>
      </c>
      <c r="C148" s="456">
        <v>4.1399922199999999</v>
      </c>
      <c r="D148" s="457">
        <v>6.4315608800000001</v>
      </c>
      <c r="E148" s="197"/>
      <c r="F148" s="479" t="s">
        <v>748</v>
      </c>
      <c r="G148" s="456">
        <v>0.29256706999999998</v>
      </c>
      <c r="H148" s="456">
        <v>0</v>
      </c>
      <c r="I148" s="457">
        <v>0.30565242999999997</v>
      </c>
      <c r="J148" s="192"/>
      <c r="K148" s="479" t="s">
        <v>737</v>
      </c>
      <c r="L148" s="456">
        <v>0</v>
      </c>
      <c r="M148" s="456">
        <v>0</v>
      </c>
      <c r="N148" s="457">
        <v>8.5324599999999987E-3</v>
      </c>
    </row>
    <row r="149" spans="1:14" ht="14.5" x14ac:dyDescent="0.35">
      <c r="A149" s="479" t="s">
        <v>795</v>
      </c>
      <c r="B149" s="456">
        <v>6.8443430599999999</v>
      </c>
      <c r="C149" s="456">
        <v>4.4218150999999999</v>
      </c>
      <c r="D149" s="457">
        <v>6.4294617199999999</v>
      </c>
      <c r="E149" s="196"/>
      <c r="F149" s="479" t="s">
        <v>828</v>
      </c>
      <c r="G149" s="456">
        <v>0.37413935999999998</v>
      </c>
      <c r="H149" s="456">
        <v>0.59131781000000005</v>
      </c>
      <c r="I149" s="457">
        <v>0.27507139000000003</v>
      </c>
      <c r="J149" s="191"/>
      <c r="K149" s="479" t="s">
        <v>934</v>
      </c>
      <c r="L149" s="456">
        <v>4.2075379999999996E-2</v>
      </c>
      <c r="M149" s="456">
        <v>4.3910900000000003E-3</v>
      </c>
      <c r="N149" s="457">
        <v>8.3684099999999997E-3</v>
      </c>
    </row>
    <row r="150" spans="1:14" ht="14.5" x14ac:dyDescent="0.35">
      <c r="A150" s="479" t="s">
        <v>803</v>
      </c>
      <c r="B150" s="456">
        <v>3.89705317</v>
      </c>
      <c r="C150" s="456">
        <v>4.9107878700000001</v>
      </c>
      <c r="D150" s="457">
        <v>6.2952290399999997</v>
      </c>
      <c r="E150" s="197"/>
      <c r="F150" s="479" t="s">
        <v>835</v>
      </c>
      <c r="G150" s="456">
        <v>2.36686642</v>
      </c>
      <c r="H150" s="456">
        <v>0.99769471999999992</v>
      </c>
      <c r="I150" s="457">
        <v>0.26564356</v>
      </c>
      <c r="J150" s="192"/>
      <c r="K150" s="479" t="s">
        <v>883</v>
      </c>
      <c r="L150" s="456">
        <v>6.6645670000000004E-2</v>
      </c>
      <c r="M150" s="456">
        <v>4.5270999999999999E-4</v>
      </c>
      <c r="N150" s="457">
        <v>7.4694899999999996E-3</v>
      </c>
    </row>
    <row r="151" spans="1:14" ht="14.5" x14ac:dyDescent="0.35">
      <c r="A151" s="479" t="s">
        <v>837</v>
      </c>
      <c r="B151" s="456">
        <v>4.6130582800000006</v>
      </c>
      <c r="C151" s="456">
        <v>4.9775625199999993</v>
      </c>
      <c r="D151" s="457">
        <v>6.1483631300000106</v>
      </c>
      <c r="E151" s="196"/>
      <c r="F151" s="479" t="s">
        <v>832</v>
      </c>
      <c r="G151" s="456">
        <v>1.4589386200000001</v>
      </c>
      <c r="H151" s="456">
        <v>0.23739385999999998</v>
      </c>
      <c r="I151" s="457">
        <v>0.25118326000000002</v>
      </c>
      <c r="J151" s="191"/>
      <c r="K151" s="479" t="s">
        <v>740</v>
      </c>
      <c r="L151" s="456">
        <v>6.1849499999999998E-3</v>
      </c>
      <c r="M151" s="456">
        <v>8.2470000000000002E-5</v>
      </c>
      <c r="N151" s="457">
        <v>6.6480300000000001E-3</v>
      </c>
    </row>
    <row r="152" spans="1:14" ht="14.5" x14ac:dyDescent="0.35">
      <c r="A152" s="479" t="s">
        <v>806</v>
      </c>
      <c r="B152" s="456">
        <v>6.07140171</v>
      </c>
      <c r="C152" s="456">
        <v>6.3657209899999998</v>
      </c>
      <c r="D152" s="457">
        <v>6.0795540499999996</v>
      </c>
      <c r="E152" s="197"/>
      <c r="F152" s="479" t="s">
        <v>790</v>
      </c>
      <c r="G152" s="456">
        <v>0.12255802</v>
      </c>
      <c r="H152" s="456">
        <v>6.3120319999999994E-2</v>
      </c>
      <c r="I152" s="457">
        <v>0.23935720000000002</v>
      </c>
      <c r="J152" s="192"/>
      <c r="K152" s="479" t="s">
        <v>836</v>
      </c>
      <c r="L152" s="456">
        <v>4.668742E-2</v>
      </c>
      <c r="M152" s="456">
        <v>4.4660000000000004E-3</v>
      </c>
      <c r="N152" s="457">
        <v>6.5339999999999999E-3</v>
      </c>
    </row>
    <row r="153" spans="1:14" ht="14.5" x14ac:dyDescent="0.35">
      <c r="A153" s="479" t="s">
        <v>804</v>
      </c>
      <c r="B153" s="456">
        <v>4.4622750899999994</v>
      </c>
      <c r="C153" s="456">
        <v>5.3924193600000008</v>
      </c>
      <c r="D153" s="457">
        <v>5.8387118099999995</v>
      </c>
      <c r="E153" s="196"/>
      <c r="F153" s="479" t="s">
        <v>880</v>
      </c>
      <c r="G153" s="456">
        <v>0.19176399</v>
      </c>
      <c r="H153" s="456">
        <v>0.5894739200000001</v>
      </c>
      <c r="I153" s="457">
        <v>0.20897560000000001</v>
      </c>
      <c r="J153" s="191"/>
      <c r="K153" s="479" t="s">
        <v>770</v>
      </c>
      <c r="L153" s="456">
        <v>4.0036383799999999</v>
      </c>
      <c r="M153" s="456">
        <v>2.1537259999999999E-2</v>
      </c>
      <c r="N153" s="457">
        <v>6.4372399999999995E-3</v>
      </c>
    </row>
    <row r="154" spans="1:14" ht="14.5" x14ac:dyDescent="0.35">
      <c r="A154" s="479" t="s">
        <v>802</v>
      </c>
      <c r="B154" s="456">
        <v>5.7229040599999994</v>
      </c>
      <c r="C154" s="456">
        <v>3.65832281</v>
      </c>
      <c r="D154" s="457">
        <v>5.6207553399999997</v>
      </c>
      <c r="E154" s="197"/>
      <c r="F154" s="479" t="s">
        <v>784</v>
      </c>
      <c r="G154" s="456">
        <v>0.15157964000000002</v>
      </c>
      <c r="H154" s="456">
        <v>0.24072760999999998</v>
      </c>
      <c r="I154" s="457">
        <v>0.18304782999999999</v>
      </c>
      <c r="J154" s="192"/>
      <c r="K154" s="479" t="s">
        <v>821</v>
      </c>
      <c r="L154" s="456">
        <v>0</v>
      </c>
      <c r="M154" s="456">
        <v>0</v>
      </c>
      <c r="N154" s="457">
        <v>6.1694899999999997E-3</v>
      </c>
    </row>
    <row r="155" spans="1:14" ht="14.5" x14ac:dyDescent="0.35">
      <c r="A155" s="479" t="s">
        <v>791</v>
      </c>
      <c r="B155" s="456">
        <v>5.0274729499999999</v>
      </c>
      <c r="C155" s="456">
        <v>4.5502596500000001</v>
      </c>
      <c r="D155" s="457">
        <v>5.5401967699999997</v>
      </c>
      <c r="E155" s="196"/>
      <c r="F155" s="479" t="s">
        <v>767</v>
      </c>
      <c r="G155" s="456">
        <v>0.77889127000000002</v>
      </c>
      <c r="H155" s="456">
        <v>0</v>
      </c>
      <c r="I155" s="457">
        <v>0.15903808999999999</v>
      </c>
      <c r="J155" s="191"/>
      <c r="K155" s="479" t="s">
        <v>776</v>
      </c>
      <c r="L155" s="456">
        <v>2.380606E-2</v>
      </c>
      <c r="M155" s="456">
        <v>9.9587999999999999E-4</v>
      </c>
      <c r="N155" s="457">
        <v>5.5337299999999997E-3</v>
      </c>
    </row>
    <row r="156" spans="1:14" ht="14.5" x14ac:dyDescent="0.35">
      <c r="A156" s="479" t="s">
        <v>805</v>
      </c>
      <c r="B156" s="456">
        <v>3.9011310699999999</v>
      </c>
      <c r="C156" s="456">
        <v>12.264544710000001</v>
      </c>
      <c r="D156" s="457">
        <v>5.4126459999999996</v>
      </c>
      <c r="E156" s="197"/>
      <c r="F156" s="479" t="s">
        <v>703</v>
      </c>
      <c r="G156" s="456">
        <v>0</v>
      </c>
      <c r="H156" s="456">
        <v>0.70097385000000001</v>
      </c>
      <c r="I156" s="457">
        <v>0.14635187</v>
      </c>
      <c r="J156" s="192"/>
      <c r="K156" s="479" t="s">
        <v>803</v>
      </c>
      <c r="L156" s="456">
        <v>2.0039359999999999E-2</v>
      </c>
      <c r="M156" s="456">
        <v>6.3995200000000006E-3</v>
      </c>
      <c r="N156" s="457">
        <v>5.4937600000000003E-3</v>
      </c>
    </row>
    <row r="157" spans="1:14" ht="14.5" x14ac:dyDescent="0.35">
      <c r="A157" s="479" t="s">
        <v>822</v>
      </c>
      <c r="B157" s="456">
        <v>4.0955832699999997</v>
      </c>
      <c r="C157" s="456">
        <v>13.13872916</v>
      </c>
      <c r="D157" s="457">
        <v>5.38022417</v>
      </c>
      <c r="E157" s="196"/>
      <c r="F157" s="479" t="s">
        <v>759</v>
      </c>
      <c r="G157" s="456">
        <v>0</v>
      </c>
      <c r="H157" s="456">
        <v>0.15401645</v>
      </c>
      <c r="I157" s="457">
        <v>0.14593673999999998</v>
      </c>
      <c r="J157" s="191"/>
      <c r="K157" s="479" t="s">
        <v>810</v>
      </c>
      <c r="L157" s="456">
        <v>9.9952229999999989E-2</v>
      </c>
      <c r="M157" s="456">
        <v>8.9528579999999996E-2</v>
      </c>
      <c r="N157" s="457">
        <v>5.31213E-3</v>
      </c>
    </row>
    <row r="158" spans="1:14" ht="14.5" x14ac:dyDescent="0.35">
      <c r="A158" s="479" t="s">
        <v>813</v>
      </c>
      <c r="B158" s="456">
        <v>3.8922872100000001</v>
      </c>
      <c r="C158" s="456">
        <v>10.275117789999999</v>
      </c>
      <c r="D158" s="457">
        <v>4.9338164299999994</v>
      </c>
      <c r="E158" s="197"/>
      <c r="F158" s="479" t="s">
        <v>751</v>
      </c>
      <c r="G158" s="456">
        <v>6.8245639999999996E-2</v>
      </c>
      <c r="H158" s="456">
        <v>0.15033366000000001</v>
      </c>
      <c r="I158" s="457">
        <v>0.12643815999999999</v>
      </c>
      <c r="J158" s="192"/>
      <c r="K158" s="479" t="s">
        <v>911</v>
      </c>
      <c r="L158" s="456">
        <v>5.2800000000000004E-4</v>
      </c>
      <c r="M158" s="456">
        <v>8.4579999999999993E-5</v>
      </c>
      <c r="N158" s="457">
        <v>5.0578999999999997E-3</v>
      </c>
    </row>
    <row r="159" spans="1:14" ht="14.5" x14ac:dyDescent="0.35">
      <c r="A159" s="479" t="s">
        <v>793</v>
      </c>
      <c r="B159" s="456">
        <v>5.36579155</v>
      </c>
      <c r="C159" s="456">
        <v>5.0755072199999995</v>
      </c>
      <c r="D159" s="457">
        <v>4.78276506</v>
      </c>
      <c r="E159" s="196"/>
      <c r="F159" s="479" t="s">
        <v>797</v>
      </c>
      <c r="G159" s="456">
        <v>1.0237940000000001E-2</v>
      </c>
      <c r="H159" s="456">
        <v>0.30149921000000002</v>
      </c>
      <c r="I159" s="457">
        <v>0.12180138</v>
      </c>
      <c r="J159" s="191"/>
      <c r="K159" s="479" t="s">
        <v>757</v>
      </c>
      <c r="L159" s="456">
        <v>1.20448E-3</v>
      </c>
      <c r="M159" s="456">
        <v>2.5226990000000001E-2</v>
      </c>
      <c r="N159" s="457">
        <v>5.0407200000000003E-3</v>
      </c>
    </row>
    <row r="160" spans="1:14" ht="14.5" x14ac:dyDescent="0.35">
      <c r="A160" s="479" t="s">
        <v>709</v>
      </c>
      <c r="B160" s="456">
        <v>3.4787529300000002</v>
      </c>
      <c r="C160" s="456">
        <v>5.2748819400000002</v>
      </c>
      <c r="D160" s="457">
        <v>4.4587061500000003</v>
      </c>
      <c r="E160" s="197"/>
      <c r="F160" s="479" t="s">
        <v>724</v>
      </c>
      <c r="G160" s="456">
        <v>7.2847519999999999E-2</v>
      </c>
      <c r="H160" s="456">
        <v>0.61591218999999997</v>
      </c>
      <c r="I160" s="457">
        <v>0.10876585000000001</v>
      </c>
      <c r="J160" s="192"/>
      <c r="K160" s="479" t="s">
        <v>744</v>
      </c>
      <c r="L160" s="456">
        <v>0</v>
      </c>
      <c r="M160" s="456">
        <v>6.1595000000000009E-4</v>
      </c>
      <c r="N160" s="457">
        <v>3.51652E-3</v>
      </c>
    </row>
    <row r="161" spans="1:22" ht="14.5" x14ac:dyDescent="0.35">
      <c r="A161" s="479" t="s">
        <v>792</v>
      </c>
      <c r="B161" s="456">
        <v>2.3736293700000002</v>
      </c>
      <c r="C161" s="456">
        <v>4.5421750999999997</v>
      </c>
      <c r="D161" s="457">
        <v>4.2047535999999992</v>
      </c>
      <c r="E161" s="196"/>
      <c r="F161" s="479" t="s">
        <v>711</v>
      </c>
      <c r="G161" s="456">
        <v>2.3859553999999998</v>
      </c>
      <c r="H161" s="456">
        <v>0.26899903999999997</v>
      </c>
      <c r="I161" s="457">
        <v>0.10766149999999999</v>
      </c>
      <c r="J161" s="191"/>
      <c r="K161" s="479" t="s">
        <v>703</v>
      </c>
      <c r="L161" s="456">
        <v>0.22571927999999999</v>
      </c>
      <c r="M161" s="456">
        <v>5.1699999999999999E-4</v>
      </c>
      <c r="N161" s="457">
        <v>3.2320700000000001E-3</v>
      </c>
    </row>
    <row r="162" spans="1:22" ht="14.5" x14ac:dyDescent="0.35">
      <c r="A162" s="479" t="s">
        <v>798</v>
      </c>
      <c r="B162" s="456">
        <v>5.0716996200000004</v>
      </c>
      <c r="C162" s="456">
        <v>6.7761052400000095</v>
      </c>
      <c r="D162" s="457">
        <v>4.1235045799999996</v>
      </c>
      <c r="E162" s="197"/>
      <c r="F162" s="479" t="s">
        <v>745</v>
      </c>
      <c r="G162" s="456">
        <v>1.65926164</v>
      </c>
      <c r="H162" s="456">
        <v>1.380954E-2</v>
      </c>
      <c r="I162" s="457">
        <v>0.10673377000000001</v>
      </c>
      <c r="J162" s="192"/>
      <c r="K162" s="479" t="s">
        <v>853</v>
      </c>
      <c r="L162" s="456">
        <v>0</v>
      </c>
      <c r="M162" s="456">
        <v>0</v>
      </c>
      <c r="N162" s="457">
        <v>2.7834299999999999E-3</v>
      </c>
    </row>
    <row r="163" spans="1:22" ht="14.5" x14ac:dyDescent="0.35">
      <c r="A163" s="479" t="s">
        <v>788</v>
      </c>
      <c r="B163" s="456">
        <v>4.5724518499999993</v>
      </c>
      <c r="C163" s="456">
        <v>2.1456407400000002</v>
      </c>
      <c r="D163" s="457">
        <v>4.0582458599999995</v>
      </c>
      <c r="E163" s="196"/>
      <c r="F163" s="479" t="s">
        <v>899</v>
      </c>
      <c r="G163" s="456">
        <v>0.65083718000000002</v>
      </c>
      <c r="H163" s="456">
        <v>1.557091E-2</v>
      </c>
      <c r="I163" s="457">
        <v>0.10520153</v>
      </c>
      <c r="J163" s="191"/>
      <c r="K163" s="479" t="s">
        <v>873</v>
      </c>
      <c r="L163" s="456">
        <v>2.93151E-3</v>
      </c>
      <c r="M163" s="456">
        <v>0</v>
      </c>
      <c r="N163" s="457">
        <v>2.7543200000000002E-3</v>
      </c>
    </row>
    <row r="164" spans="1:22" ht="14.5" x14ac:dyDescent="0.35">
      <c r="A164" s="479" t="s">
        <v>799</v>
      </c>
      <c r="B164" s="456">
        <v>3.3088626899999998</v>
      </c>
      <c r="C164" s="456">
        <v>4.4546405499999997</v>
      </c>
      <c r="D164" s="457">
        <v>3.9040897700000001</v>
      </c>
      <c r="E164" s="197"/>
      <c r="F164" s="479" t="s">
        <v>787</v>
      </c>
      <c r="G164" s="456">
        <v>0.22772088000000001</v>
      </c>
      <c r="H164" s="456">
        <v>0.34903746999999996</v>
      </c>
      <c r="I164" s="457">
        <v>9.9838850000000007E-2</v>
      </c>
      <c r="J164" s="192"/>
      <c r="K164" s="479" t="s">
        <v>718</v>
      </c>
      <c r="L164" s="456">
        <v>6.6409999999999996E-5</v>
      </c>
      <c r="M164" s="456">
        <v>1.5446709999999999E-2</v>
      </c>
      <c r="N164" s="457">
        <v>2.0828800000000001E-3</v>
      </c>
    </row>
    <row r="165" spans="1:22" ht="14.5" x14ac:dyDescent="0.35">
      <c r="A165" s="479" t="s">
        <v>787</v>
      </c>
      <c r="B165" s="456">
        <v>2.4435623999999998</v>
      </c>
      <c r="C165" s="456">
        <v>1.21026576</v>
      </c>
      <c r="D165" s="457">
        <v>3.42769813</v>
      </c>
      <c r="E165" s="196"/>
      <c r="F165" s="479" t="s">
        <v>819</v>
      </c>
      <c r="G165" s="456">
        <v>0.54640347999999994</v>
      </c>
      <c r="H165" s="456">
        <v>0.69960243</v>
      </c>
      <c r="I165" s="457">
        <v>8.9617199999999994E-2</v>
      </c>
      <c r="J165" s="191"/>
      <c r="K165" s="479" t="s">
        <v>752</v>
      </c>
      <c r="L165" s="456">
        <v>0</v>
      </c>
      <c r="M165" s="456">
        <v>6.7774699999999998E-3</v>
      </c>
      <c r="N165" s="457">
        <v>1.92845E-3</v>
      </c>
    </row>
    <row r="166" spans="1:22" ht="14.5" x14ac:dyDescent="0.35">
      <c r="A166" s="479" t="s">
        <v>797</v>
      </c>
      <c r="B166" s="456">
        <v>1.5279631299999998</v>
      </c>
      <c r="C166" s="456">
        <v>1.1746975500000001</v>
      </c>
      <c r="D166" s="457">
        <v>3.4153500800000001</v>
      </c>
      <c r="E166" s="197"/>
      <c r="F166" s="479" t="s">
        <v>858</v>
      </c>
      <c r="G166" s="456">
        <v>4.1480370000000003E-2</v>
      </c>
      <c r="H166" s="456">
        <v>0.10761369</v>
      </c>
      <c r="I166" s="457">
        <v>8.885738E-2</v>
      </c>
      <c r="J166" s="192"/>
      <c r="K166" s="479" t="s">
        <v>778</v>
      </c>
      <c r="L166" s="456">
        <v>5.88143E-2</v>
      </c>
      <c r="M166" s="456">
        <v>7.4348000000000001E-3</v>
      </c>
      <c r="N166" s="457">
        <v>1.70221E-3</v>
      </c>
    </row>
    <row r="167" spans="1:22" ht="14.5" x14ac:dyDescent="0.35">
      <c r="A167" s="479" t="s">
        <v>790</v>
      </c>
      <c r="B167" s="456">
        <v>2.5472031400000001</v>
      </c>
      <c r="C167" s="456">
        <v>2.4073363100000003</v>
      </c>
      <c r="D167" s="457">
        <v>3.2304811</v>
      </c>
      <c r="E167" s="196"/>
      <c r="F167" s="479" t="s">
        <v>783</v>
      </c>
      <c r="G167" s="456">
        <v>0.61295750999999998</v>
      </c>
      <c r="H167" s="456">
        <v>2.1275860000000001E-2</v>
      </c>
      <c r="I167" s="457">
        <v>8.7192729999999996E-2</v>
      </c>
      <c r="J167" s="191"/>
      <c r="K167" s="479" t="s">
        <v>795</v>
      </c>
      <c r="L167" s="456">
        <v>0.28442813</v>
      </c>
      <c r="M167" s="456">
        <v>1.2404200000000001E-3</v>
      </c>
      <c r="N167" s="457">
        <v>1.47459E-3</v>
      </c>
    </row>
    <row r="168" spans="1:22" ht="14.5" x14ac:dyDescent="0.35">
      <c r="A168" s="479" t="s">
        <v>703</v>
      </c>
      <c r="B168" s="456">
        <v>5.2801219400000008</v>
      </c>
      <c r="C168" s="456">
        <v>2.5698596499999997</v>
      </c>
      <c r="D168" s="457">
        <v>2.9419804199999997</v>
      </c>
      <c r="E168" s="197"/>
      <c r="F168" s="479" t="s">
        <v>768</v>
      </c>
      <c r="G168" s="456">
        <v>0</v>
      </c>
      <c r="H168" s="456">
        <v>0.66036499000000004</v>
      </c>
      <c r="I168" s="457">
        <v>7.8010839999999998E-2</v>
      </c>
      <c r="J168" s="192"/>
      <c r="K168" s="479" t="s">
        <v>858</v>
      </c>
      <c r="L168" s="456">
        <v>1.2969699999999999E-3</v>
      </c>
      <c r="M168" s="456">
        <v>3.5010999999999999E-4</v>
      </c>
      <c r="N168" s="457">
        <v>1.22584E-3</v>
      </c>
    </row>
    <row r="169" spans="1:22" ht="14.5" x14ac:dyDescent="0.35">
      <c r="A169" s="479" t="s">
        <v>784</v>
      </c>
      <c r="B169" s="456">
        <v>10.81032798</v>
      </c>
      <c r="C169" s="456">
        <v>1.2405832299999999</v>
      </c>
      <c r="D169" s="457">
        <v>2.8745397799999997</v>
      </c>
      <c r="E169" s="196"/>
      <c r="F169" s="479" t="s">
        <v>779</v>
      </c>
      <c r="G169" s="456">
        <v>3.2514114900000002</v>
      </c>
      <c r="H169" s="456">
        <v>0.23870486999999999</v>
      </c>
      <c r="I169" s="457">
        <v>7.431349000000001E-2</v>
      </c>
      <c r="J169" s="191"/>
      <c r="K169" s="479" t="s">
        <v>768</v>
      </c>
      <c r="L169" s="456">
        <v>8.0455999999999995E-4</v>
      </c>
      <c r="M169" s="456">
        <v>2.1018499999999997E-3</v>
      </c>
      <c r="N169" s="457">
        <v>1.19151E-3</v>
      </c>
    </row>
    <row r="170" spans="1:22" ht="12.65" customHeight="1" x14ac:dyDescent="0.35">
      <c r="A170" s="479" t="s">
        <v>783</v>
      </c>
      <c r="B170" s="456">
        <v>5.0355658400000003</v>
      </c>
      <c r="C170" s="456">
        <v>5.5472458099999997</v>
      </c>
      <c r="D170" s="457">
        <v>2.8365758799999998</v>
      </c>
      <c r="E170" s="197"/>
      <c r="F170" s="479" t="s">
        <v>793</v>
      </c>
      <c r="G170" s="456">
        <v>9.9139000000000005E-2</v>
      </c>
      <c r="H170" s="456">
        <v>0.54286098999999999</v>
      </c>
      <c r="I170" s="457">
        <v>5.8997460000000002E-2</v>
      </c>
      <c r="J170" s="192"/>
      <c r="K170" s="479" t="s">
        <v>884</v>
      </c>
      <c r="L170" s="456">
        <v>6.9403300000000001E-2</v>
      </c>
      <c r="M170" s="456">
        <v>6.7637399999999999E-3</v>
      </c>
      <c r="N170" s="457">
        <v>1.01615E-3</v>
      </c>
      <c r="V170" s="81"/>
    </row>
    <row r="171" spans="1:22" ht="14.5" x14ac:dyDescent="0.35">
      <c r="A171" s="479" t="s">
        <v>780</v>
      </c>
      <c r="B171" s="456">
        <v>6.8750823099999998</v>
      </c>
      <c r="C171" s="456">
        <v>2.9797635599999999</v>
      </c>
      <c r="D171" s="457">
        <v>2.7732190099999996</v>
      </c>
      <c r="E171" s="196"/>
      <c r="F171" s="479" t="s">
        <v>741</v>
      </c>
      <c r="G171" s="456">
        <v>0</v>
      </c>
      <c r="H171" s="456">
        <v>0</v>
      </c>
      <c r="I171" s="457">
        <v>5.1329859999999998E-2</v>
      </c>
      <c r="J171" s="191"/>
      <c r="K171" s="479" t="s">
        <v>874</v>
      </c>
      <c r="L171" s="456">
        <v>4.4200000000000001E-4</v>
      </c>
      <c r="M171" s="456">
        <v>2.3889099999999997E-3</v>
      </c>
      <c r="N171" s="457">
        <v>9.8937000000000005E-4</v>
      </c>
      <c r="V171" s="81"/>
    </row>
    <row r="172" spans="1:22" ht="14.5" x14ac:dyDescent="0.35">
      <c r="A172" s="479" t="s">
        <v>778</v>
      </c>
      <c r="B172" s="456">
        <v>2.5752294600000001</v>
      </c>
      <c r="C172" s="456">
        <v>2.6210719</v>
      </c>
      <c r="D172" s="457">
        <v>2.6707733999999999</v>
      </c>
      <c r="E172" s="197"/>
      <c r="F172" s="479" t="s">
        <v>775</v>
      </c>
      <c r="G172" s="456">
        <v>0.52392075999999999</v>
      </c>
      <c r="H172" s="456">
        <v>5.9495200000000007E-3</v>
      </c>
      <c r="I172" s="457">
        <v>5.0462989999999999E-2</v>
      </c>
      <c r="J172" s="192"/>
      <c r="K172" s="479" t="s">
        <v>913</v>
      </c>
      <c r="L172" s="456">
        <v>4.84E-4</v>
      </c>
      <c r="M172" s="456">
        <v>0</v>
      </c>
      <c r="N172" s="457">
        <v>9.8923000000000001E-4</v>
      </c>
      <c r="V172" s="81"/>
    </row>
    <row r="173" spans="1:22" ht="14.5" x14ac:dyDescent="0.35">
      <c r="A173" s="479" t="s">
        <v>779</v>
      </c>
      <c r="B173" s="456">
        <v>1.4645703000000001</v>
      </c>
      <c r="C173" s="456">
        <v>0.58419122000000001</v>
      </c>
      <c r="D173" s="457">
        <v>2.6148193799999997</v>
      </c>
      <c r="E173" s="196"/>
      <c r="F173" s="479" t="s">
        <v>800</v>
      </c>
      <c r="G173" s="456">
        <v>0.22396815</v>
      </c>
      <c r="H173" s="456">
        <v>0.39046049999999999</v>
      </c>
      <c r="I173" s="457">
        <v>4.3566710000000002E-2</v>
      </c>
      <c r="J173" s="191"/>
      <c r="K173" s="479" t="s">
        <v>749</v>
      </c>
      <c r="L173" s="456">
        <v>0</v>
      </c>
      <c r="M173" s="456">
        <v>0</v>
      </c>
      <c r="N173" s="457">
        <v>8.8364999999999993E-4</v>
      </c>
    </row>
    <row r="174" spans="1:22" ht="14.5" x14ac:dyDescent="0.35">
      <c r="A174" s="479" t="s">
        <v>897</v>
      </c>
      <c r="B174" s="456">
        <v>12.114895070000001</v>
      </c>
      <c r="C174" s="456">
        <v>8.7713753800000003</v>
      </c>
      <c r="D174" s="457">
        <v>2.30754562</v>
      </c>
      <c r="E174" s="197"/>
      <c r="F174" s="479" t="s">
        <v>913</v>
      </c>
      <c r="G174" s="456">
        <v>7.950786E-2</v>
      </c>
      <c r="H174" s="456">
        <v>0.57042978</v>
      </c>
      <c r="I174" s="457">
        <v>4.280656E-2</v>
      </c>
      <c r="J174" s="192"/>
      <c r="K174" s="479" t="s">
        <v>748</v>
      </c>
      <c r="L174" s="456">
        <v>2.2140000000000001E-5</v>
      </c>
      <c r="M174" s="456">
        <v>0</v>
      </c>
      <c r="N174" s="457">
        <v>7.3191E-4</v>
      </c>
    </row>
    <row r="175" spans="1:22" ht="14.5" x14ac:dyDescent="0.35">
      <c r="A175" s="479" t="s">
        <v>776</v>
      </c>
      <c r="B175" s="456">
        <v>1.5946631499999999</v>
      </c>
      <c r="C175" s="456">
        <v>1.2173414299999998</v>
      </c>
      <c r="D175" s="457">
        <v>2.2539100099999998</v>
      </c>
      <c r="E175" s="196"/>
      <c r="F175" s="479" t="s">
        <v>757</v>
      </c>
      <c r="G175" s="456">
        <v>1.581393E-2</v>
      </c>
      <c r="H175" s="456">
        <v>7.7171490000000009E-2</v>
      </c>
      <c r="I175" s="457">
        <v>3.8354630000000001E-2</v>
      </c>
      <c r="J175" s="191"/>
      <c r="K175" s="479" t="s">
        <v>869</v>
      </c>
      <c r="L175" s="456">
        <v>8.9901E-4</v>
      </c>
      <c r="M175" s="456">
        <v>0</v>
      </c>
      <c r="N175" s="457">
        <v>6.5640999999999996E-4</v>
      </c>
    </row>
    <row r="176" spans="1:22" ht="14.5" x14ac:dyDescent="0.35">
      <c r="A176" s="479" t="s">
        <v>801</v>
      </c>
      <c r="B176" s="456">
        <v>13.228689490000001</v>
      </c>
      <c r="C176" s="456">
        <v>1.95920782</v>
      </c>
      <c r="D176" s="457">
        <v>2.2469832799999998</v>
      </c>
      <c r="E176" s="197"/>
      <c r="F176" s="479" t="s">
        <v>720</v>
      </c>
      <c r="G176" s="456">
        <v>6.1201129999999999E-2</v>
      </c>
      <c r="H176" s="456">
        <v>0.12785730000000001</v>
      </c>
      <c r="I176" s="457">
        <v>3.5255470000000004E-2</v>
      </c>
      <c r="J176" s="192"/>
      <c r="K176" s="479" t="s">
        <v>711</v>
      </c>
      <c r="L176" s="456">
        <v>2.605E-5</v>
      </c>
      <c r="M176" s="456">
        <v>3.0141500000000002E-3</v>
      </c>
      <c r="N176" s="457">
        <v>5.9729999999999994E-4</v>
      </c>
      <c r="V176" s="81"/>
    </row>
    <row r="177" spans="1:22" ht="14.5" x14ac:dyDescent="0.35">
      <c r="A177" s="479" t="s">
        <v>782</v>
      </c>
      <c r="B177" s="456">
        <v>3.4337282500000001</v>
      </c>
      <c r="C177" s="456">
        <v>5.3294493899999997</v>
      </c>
      <c r="D177" s="457">
        <v>2.1929330899999999</v>
      </c>
      <c r="E177" s="196"/>
      <c r="F177" s="479" t="s">
        <v>762</v>
      </c>
      <c r="G177" s="456">
        <v>1.0163E-4</v>
      </c>
      <c r="H177" s="456">
        <v>2.1365999999999998E-3</v>
      </c>
      <c r="I177" s="457">
        <v>3.491611E-2</v>
      </c>
      <c r="J177" s="191"/>
      <c r="K177" s="479" t="s">
        <v>699</v>
      </c>
      <c r="L177" s="456">
        <v>1.0284999999999999E-4</v>
      </c>
      <c r="M177" s="456">
        <v>4.7100000000000001E-4</v>
      </c>
      <c r="N177" s="457">
        <v>5.6888000000000001E-4</v>
      </c>
      <c r="V177" s="81"/>
    </row>
    <row r="178" spans="1:22" ht="14.5" x14ac:dyDescent="0.35">
      <c r="A178" s="479" t="s">
        <v>774</v>
      </c>
      <c r="B178" s="456">
        <v>0.7736744499999999</v>
      </c>
      <c r="C178" s="456">
        <v>0.17818157000000001</v>
      </c>
      <c r="D178" s="457">
        <v>2.0773348600000001</v>
      </c>
      <c r="E178" s="197"/>
      <c r="F178" s="479" t="s">
        <v>853</v>
      </c>
      <c r="G178" s="456">
        <v>2.5992999999999999E-2</v>
      </c>
      <c r="H178" s="456">
        <v>0</v>
      </c>
      <c r="I178" s="457">
        <v>3.4493500000000003E-2</v>
      </c>
      <c r="J178" s="192"/>
      <c r="K178" s="479" t="s">
        <v>876</v>
      </c>
      <c r="L178" s="456">
        <v>1.8861300000000002E-3</v>
      </c>
      <c r="M178" s="456">
        <v>1.6784999999999999E-4</v>
      </c>
      <c r="N178" s="457">
        <v>4.9147000000000004E-4</v>
      </c>
      <c r="V178" s="81"/>
    </row>
    <row r="179" spans="1:22" ht="14.5" x14ac:dyDescent="0.35">
      <c r="A179" s="479" t="s">
        <v>702</v>
      </c>
      <c r="B179" s="456">
        <v>0.65646217000000007</v>
      </c>
      <c r="C179" s="456">
        <v>4.2497385000000003</v>
      </c>
      <c r="D179" s="457">
        <v>2.0772452000000001</v>
      </c>
      <c r="E179" s="196"/>
      <c r="F179" s="479" t="s">
        <v>709</v>
      </c>
      <c r="G179" s="456">
        <v>6.4172170000000001E-2</v>
      </c>
      <c r="H179" s="456">
        <v>8.361099000000001E-2</v>
      </c>
      <c r="I179" s="457">
        <v>3.2286290000000002E-2</v>
      </c>
      <c r="J179" s="191"/>
      <c r="K179" s="479" t="s">
        <v>713</v>
      </c>
      <c r="L179" s="456">
        <v>1.0266359899999999</v>
      </c>
      <c r="M179" s="456">
        <v>1.4549618</v>
      </c>
      <c r="N179" s="457">
        <v>4.8880000000000006E-4</v>
      </c>
    </row>
    <row r="180" spans="1:22" ht="14.5" x14ac:dyDescent="0.35">
      <c r="A180" s="479" t="s">
        <v>796</v>
      </c>
      <c r="B180" s="456">
        <v>2.07434231</v>
      </c>
      <c r="C180" s="456">
        <v>1.2659313600000002</v>
      </c>
      <c r="D180" s="457">
        <v>2.0663520800000001</v>
      </c>
      <c r="E180" s="197"/>
      <c r="F180" s="479" t="s">
        <v>717</v>
      </c>
      <c r="G180" s="456">
        <v>0.23201551000000001</v>
      </c>
      <c r="H180" s="456">
        <v>1.68533825</v>
      </c>
      <c r="I180" s="457">
        <v>2.6646320000000001E-2</v>
      </c>
      <c r="J180" s="192"/>
      <c r="K180" s="479" t="s">
        <v>716</v>
      </c>
      <c r="L180" s="456">
        <v>0</v>
      </c>
      <c r="M180" s="456">
        <v>0</v>
      </c>
      <c r="N180" s="457">
        <v>4.7100000000000001E-4</v>
      </c>
    </row>
    <row r="181" spans="1:22" ht="14.5" x14ac:dyDescent="0.35">
      <c r="A181" s="479" t="s">
        <v>775</v>
      </c>
      <c r="B181" s="456">
        <v>2.6998323500000097</v>
      </c>
      <c r="C181" s="456">
        <v>3.6746653599999997</v>
      </c>
      <c r="D181" s="457">
        <v>2.0000817</v>
      </c>
      <c r="E181" s="196"/>
      <c r="F181" s="479" t="s">
        <v>788</v>
      </c>
      <c r="G181" s="456">
        <v>5.3246220000000004E-2</v>
      </c>
      <c r="H181" s="456">
        <v>8.161700999999999E-2</v>
      </c>
      <c r="I181" s="457">
        <v>2.4603330000000003E-2</v>
      </c>
      <c r="J181" s="191"/>
      <c r="K181" s="479" t="s">
        <v>701</v>
      </c>
      <c r="L181" s="456">
        <v>0</v>
      </c>
      <c r="M181" s="456">
        <v>6.8635000000000007E-4</v>
      </c>
      <c r="N181" s="457">
        <v>4.28E-4</v>
      </c>
    </row>
    <row r="182" spans="1:22" ht="14.5" x14ac:dyDescent="0.35">
      <c r="A182" s="479" t="s">
        <v>786</v>
      </c>
      <c r="B182" s="456">
        <v>0.35445340999999997</v>
      </c>
      <c r="C182" s="456">
        <v>4.2524648799999998</v>
      </c>
      <c r="D182" s="457">
        <v>1.96452914</v>
      </c>
      <c r="E182" s="197"/>
      <c r="F182" s="479" t="s">
        <v>780</v>
      </c>
      <c r="G182" s="456">
        <v>0.51258441999999993</v>
      </c>
      <c r="H182" s="456">
        <v>0.1637652</v>
      </c>
      <c r="I182" s="457">
        <v>2.1586459999999998E-2</v>
      </c>
      <c r="J182" s="192"/>
      <c r="K182" s="479" t="s">
        <v>868</v>
      </c>
      <c r="L182" s="456">
        <v>0.30994188</v>
      </c>
      <c r="M182" s="456">
        <v>9.0422570000000008E-2</v>
      </c>
      <c r="N182" s="457">
        <v>3.9807999999999998E-4</v>
      </c>
    </row>
    <row r="183" spans="1:22" ht="14.5" x14ac:dyDescent="0.35">
      <c r="A183" s="479" t="s">
        <v>770</v>
      </c>
      <c r="B183" s="456">
        <v>1.9093370000000001</v>
      </c>
      <c r="C183" s="456">
        <v>2.1800081600000003</v>
      </c>
      <c r="D183" s="457">
        <v>1.7160692200000001</v>
      </c>
      <c r="E183" s="196"/>
      <c r="F183" s="479" t="s">
        <v>770</v>
      </c>
      <c r="G183" s="456">
        <v>0.88940399999999997</v>
      </c>
      <c r="H183" s="456">
        <v>0.20247942999999999</v>
      </c>
      <c r="I183" s="457">
        <v>1.5884800000000001E-2</v>
      </c>
      <c r="J183" s="191"/>
      <c r="K183" s="479" t="s">
        <v>829</v>
      </c>
      <c r="L183" s="456">
        <v>1.0698999999999999E-4</v>
      </c>
      <c r="M183" s="456">
        <v>0</v>
      </c>
      <c r="N183" s="457">
        <v>3.6889999999999997E-4</v>
      </c>
    </row>
    <row r="184" spans="1:22" ht="14.5" x14ac:dyDescent="0.35">
      <c r="A184" s="479" t="s">
        <v>768</v>
      </c>
      <c r="B184" s="456">
        <v>3.5067195499999997</v>
      </c>
      <c r="C184" s="456">
        <v>1.5486316100000002</v>
      </c>
      <c r="D184" s="457">
        <v>1.5481771000000002</v>
      </c>
      <c r="E184" s="197"/>
      <c r="F184" s="479" t="s">
        <v>776</v>
      </c>
      <c r="G184" s="456">
        <v>3.0510199999999998E-3</v>
      </c>
      <c r="H184" s="456">
        <v>0</v>
      </c>
      <c r="I184" s="457">
        <v>1.4550280000000001E-2</v>
      </c>
      <c r="J184" s="192"/>
      <c r="K184" s="479" t="s">
        <v>871</v>
      </c>
      <c r="L184" s="456">
        <v>0</v>
      </c>
      <c r="M184" s="456">
        <v>2.0216800000000001E-3</v>
      </c>
      <c r="N184" s="457">
        <v>3.68E-4</v>
      </c>
    </row>
    <row r="185" spans="1:22" ht="14.5" x14ac:dyDescent="0.35">
      <c r="A185" s="479" t="s">
        <v>769</v>
      </c>
      <c r="B185" s="456">
        <v>1.0932730800000001</v>
      </c>
      <c r="C185" s="456">
        <v>1.67083932</v>
      </c>
      <c r="D185" s="457">
        <v>1.51973991</v>
      </c>
      <c r="E185" s="196"/>
      <c r="F185" s="479" t="s">
        <v>761</v>
      </c>
      <c r="G185" s="456">
        <v>6.7386599999999996E-3</v>
      </c>
      <c r="H185" s="456">
        <v>5.1000000000000004E-4</v>
      </c>
      <c r="I185" s="457">
        <v>1.4109360000000001E-2</v>
      </c>
      <c r="J185" s="191"/>
      <c r="K185" s="479" t="s">
        <v>888</v>
      </c>
      <c r="L185" s="456">
        <v>0</v>
      </c>
      <c r="M185" s="456">
        <v>1.9634000000000001E-3</v>
      </c>
      <c r="N185" s="457">
        <v>3.2435999999999999E-4</v>
      </c>
    </row>
    <row r="186" spans="1:22" ht="14.5" x14ac:dyDescent="0.35">
      <c r="A186" s="479" t="s">
        <v>771</v>
      </c>
      <c r="B186" s="456">
        <v>3.0788099900000003</v>
      </c>
      <c r="C186" s="456">
        <v>2.0306736499999998</v>
      </c>
      <c r="D186" s="457">
        <v>1.48495347</v>
      </c>
      <c r="E186" s="197"/>
      <c r="F186" s="479" t="s">
        <v>698</v>
      </c>
      <c r="G186" s="456">
        <v>1.5866970000000001E-2</v>
      </c>
      <c r="H186" s="456">
        <v>3.6120519999999996E-2</v>
      </c>
      <c r="I186" s="457">
        <v>1.316082E-2</v>
      </c>
      <c r="J186" s="192"/>
      <c r="K186" s="479" t="s">
        <v>828</v>
      </c>
      <c r="L186" s="456">
        <v>9.4716799999999997E-3</v>
      </c>
      <c r="M186" s="456">
        <v>3.2683999999999995E-4</v>
      </c>
      <c r="N186" s="457">
        <v>2.7931000000000001E-4</v>
      </c>
    </row>
    <row r="187" spans="1:22" ht="14.5" x14ac:dyDescent="0.35">
      <c r="A187" s="479" t="s">
        <v>785</v>
      </c>
      <c r="B187" s="456">
        <v>5.9230196900000003</v>
      </c>
      <c r="C187" s="456">
        <v>2.4614228199999997</v>
      </c>
      <c r="D187" s="457">
        <v>1.3983490199999999</v>
      </c>
      <c r="E187" s="196"/>
      <c r="F187" s="479" t="s">
        <v>845</v>
      </c>
      <c r="G187" s="456">
        <v>4.7069839999999995E-2</v>
      </c>
      <c r="H187" s="456">
        <v>0.34496206000000001</v>
      </c>
      <c r="I187" s="457">
        <v>1.304699E-2</v>
      </c>
      <c r="J187" s="191"/>
      <c r="K187" s="479" t="s">
        <v>738</v>
      </c>
      <c r="L187" s="456">
        <v>7.515637E-2</v>
      </c>
      <c r="M187" s="456">
        <v>8.3835899999999998E-3</v>
      </c>
      <c r="N187" s="457">
        <v>2.1081E-4</v>
      </c>
    </row>
    <row r="188" spans="1:22" ht="14.5" x14ac:dyDescent="0.35">
      <c r="A188" s="479" t="s">
        <v>767</v>
      </c>
      <c r="B188" s="456">
        <v>1.18240557</v>
      </c>
      <c r="C188" s="456">
        <v>0.39704768000000001</v>
      </c>
      <c r="D188" s="457">
        <v>1.3531327099999999</v>
      </c>
      <c r="E188" s="197"/>
      <c r="F188" s="479" t="s">
        <v>710</v>
      </c>
      <c r="G188" s="456">
        <v>4.1527359999999999E-2</v>
      </c>
      <c r="H188" s="456">
        <v>1.1073870000000001E-2</v>
      </c>
      <c r="I188" s="457">
        <v>1.10823E-2</v>
      </c>
      <c r="J188" s="192"/>
      <c r="K188" s="479" t="s">
        <v>938</v>
      </c>
      <c r="L188" s="456">
        <v>0</v>
      </c>
      <c r="M188" s="456">
        <v>1.09801E-2</v>
      </c>
      <c r="N188" s="457">
        <v>2.0644999999999998E-4</v>
      </c>
    </row>
    <row r="189" spans="1:22" ht="14.5" x14ac:dyDescent="0.35">
      <c r="A189" s="479" t="s">
        <v>764</v>
      </c>
      <c r="B189" s="456">
        <v>3.0951539599999998</v>
      </c>
      <c r="C189" s="456">
        <v>1.2596713899999998</v>
      </c>
      <c r="D189" s="457">
        <v>1.29586172</v>
      </c>
      <c r="E189" s="196"/>
      <c r="F189" s="479" t="s">
        <v>763</v>
      </c>
      <c r="G189" s="456">
        <v>3.618358E-2</v>
      </c>
      <c r="H189" s="456">
        <v>0.39639613000000001</v>
      </c>
      <c r="I189" s="457">
        <v>9.8937800000000013E-3</v>
      </c>
      <c r="J189" s="191"/>
      <c r="K189" s="479" t="s">
        <v>745</v>
      </c>
      <c r="L189" s="456">
        <v>0</v>
      </c>
      <c r="M189" s="456">
        <v>0</v>
      </c>
      <c r="N189" s="457">
        <v>6.9419999999999996E-5</v>
      </c>
    </row>
    <row r="190" spans="1:22" ht="14.5" x14ac:dyDescent="0.35">
      <c r="A190" s="479" t="s">
        <v>766</v>
      </c>
      <c r="B190" s="456">
        <v>0.38769088000000002</v>
      </c>
      <c r="C190" s="456">
        <v>0.52668358999999998</v>
      </c>
      <c r="D190" s="457">
        <v>1.2779682999999999</v>
      </c>
      <c r="E190" s="197"/>
      <c r="F190" s="479" t="s">
        <v>852</v>
      </c>
      <c r="G190" s="456">
        <v>2.1462714799999998</v>
      </c>
      <c r="H190" s="456">
        <v>8.6940050000000005E-2</v>
      </c>
      <c r="I190" s="457">
        <v>9.3823399999999994E-3</v>
      </c>
      <c r="J190" s="192"/>
      <c r="K190" s="479" t="s">
        <v>728</v>
      </c>
      <c r="L190" s="456">
        <v>7.1510000000000012E-5</v>
      </c>
      <c r="M190" s="456">
        <v>0</v>
      </c>
      <c r="N190" s="457">
        <v>5.7100000000000004E-6</v>
      </c>
    </row>
    <row r="191" spans="1:22" ht="14.5" x14ac:dyDescent="0.35">
      <c r="A191" s="479" t="s">
        <v>701</v>
      </c>
      <c r="B191" s="456">
        <v>0.41876653999999996</v>
      </c>
      <c r="C191" s="456">
        <v>2.5443819700000003</v>
      </c>
      <c r="D191" s="457">
        <v>1.2649141499999998</v>
      </c>
      <c r="E191" s="196"/>
      <c r="F191" s="479" t="s">
        <v>738</v>
      </c>
      <c r="G191" s="456">
        <v>0</v>
      </c>
      <c r="H191" s="456">
        <v>0</v>
      </c>
      <c r="I191" s="457">
        <v>7.2103999999999996E-3</v>
      </c>
      <c r="J191" s="191"/>
      <c r="K191" s="479" t="s">
        <v>698</v>
      </c>
      <c r="L191" s="456">
        <v>0</v>
      </c>
      <c r="M191" s="456">
        <v>0</v>
      </c>
      <c r="N191" s="457">
        <v>0</v>
      </c>
    </row>
    <row r="192" spans="1:22" ht="12.65" customHeight="1" x14ac:dyDescent="0.35">
      <c r="A192" s="479" t="s">
        <v>789</v>
      </c>
      <c r="B192" s="456">
        <v>0.29240070000000001</v>
      </c>
      <c r="C192" s="456">
        <v>1.00391875</v>
      </c>
      <c r="D192" s="457">
        <v>1.2397490200000001</v>
      </c>
      <c r="E192" s="197"/>
      <c r="F192" s="479" t="s">
        <v>750</v>
      </c>
      <c r="G192" s="456">
        <v>2.3256209999999999E-2</v>
      </c>
      <c r="H192" s="456">
        <v>0.50034752999999998</v>
      </c>
      <c r="I192" s="457">
        <v>6.75831E-3</v>
      </c>
      <c r="J192" s="192"/>
      <c r="K192" s="479" t="s">
        <v>753</v>
      </c>
      <c r="L192" s="456">
        <v>0</v>
      </c>
      <c r="M192" s="456">
        <v>0</v>
      </c>
      <c r="N192" s="457">
        <v>0</v>
      </c>
    </row>
    <row r="193" spans="1:14" ht="14.5" x14ac:dyDescent="0.35">
      <c r="A193" s="479" t="s">
        <v>849</v>
      </c>
      <c r="B193" s="456">
        <v>5.0869633700000003</v>
      </c>
      <c r="C193" s="456">
        <v>26.157771739999998</v>
      </c>
      <c r="D193" s="457">
        <v>1.20468975</v>
      </c>
      <c r="E193" s="196"/>
      <c r="F193" s="479" t="s">
        <v>813</v>
      </c>
      <c r="G193" s="456">
        <v>0.21772551000000001</v>
      </c>
      <c r="H193" s="456">
        <v>3.7232341</v>
      </c>
      <c r="I193" s="457">
        <v>6.4603199999999994E-3</v>
      </c>
      <c r="J193" s="191"/>
      <c r="K193" s="479" t="s">
        <v>788</v>
      </c>
      <c r="L193" s="456">
        <v>0</v>
      </c>
      <c r="M193" s="456">
        <v>4.0616000000000003E-4</v>
      </c>
      <c r="N193" s="457">
        <v>0</v>
      </c>
    </row>
    <row r="194" spans="1:14" ht="14.5" x14ac:dyDescent="0.35">
      <c r="A194" s="479" t="s">
        <v>781</v>
      </c>
      <c r="B194" s="456">
        <v>0.42997315000000003</v>
      </c>
      <c r="C194" s="456">
        <v>1.4361603600000001</v>
      </c>
      <c r="D194" s="457">
        <v>1.1880305900000001</v>
      </c>
      <c r="E194" s="197"/>
      <c r="F194" s="479" t="s">
        <v>807</v>
      </c>
      <c r="G194" s="456">
        <v>7.5764499999999999E-2</v>
      </c>
      <c r="H194" s="456">
        <v>9.2150070000000001E-2</v>
      </c>
      <c r="I194" s="457">
        <v>6.3858000000000005E-3</v>
      </c>
      <c r="J194" s="192"/>
      <c r="K194" s="479" t="s">
        <v>720</v>
      </c>
      <c r="L194" s="456">
        <v>0</v>
      </c>
      <c r="M194" s="456">
        <v>0</v>
      </c>
      <c r="N194" s="457">
        <v>0</v>
      </c>
    </row>
    <row r="195" spans="1:14" ht="14.5" x14ac:dyDescent="0.35">
      <c r="A195" s="479" t="s">
        <v>763</v>
      </c>
      <c r="B195" s="456">
        <v>1.0722346699999998</v>
      </c>
      <c r="C195" s="456">
        <v>1.62282605</v>
      </c>
      <c r="D195" s="457">
        <v>1.1328679799999999</v>
      </c>
      <c r="E195" s="196"/>
      <c r="F195" s="479" t="s">
        <v>778</v>
      </c>
      <c r="G195" s="456">
        <v>1.7988000000000001E-2</v>
      </c>
      <c r="H195" s="456">
        <v>1.2990760000000001E-2</v>
      </c>
      <c r="I195" s="457">
        <v>5.6004399999999999E-3</v>
      </c>
      <c r="J195" s="191"/>
      <c r="K195" s="479" t="s">
        <v>712</v>
      </c>
      <c r="L195" s="456">
        <v>6.4919999999999995E-5</v>
      </c>
      <c r="M195" s="456">
        <v>3.3897000000000002E-4</v>
      </c>
      <c r="N195" s="457">
        <v>0</v>
      </c>
    </row>
    <row r="196" spans="1:14" ht="14.5" x14ac:dyDescent="0.35">
      <c r="A196" s="479" t="s">
        <v>762</v>
      </c>
      <c r="B196" s="456">
        <v>1.1328722099999999</v>
      </c>
      <c r="C196" s="456">
        <v>1.9893996</v>
      </c>
      <c r="D196" s="457">
        <v>1.06017819</v>
      </c>
      <c r="E196" s="197"/>
      <c r="F196" s="479" t="s">
        <v>829</v>
      </c>
      <c r="G196" s="456">
        <v>0.94956455000000006</v>
      </c>
      <c r="H196" s="456">
        <v>9.1200000000000005E-4</v>
      </c>
      <c r="I196" s="457">
        <v>5.2673999999999993E-3</v>
      </c>
      <c r="J196" s="192"/>
      <c r="K196" s="479" t="s">
        <v>897</v>
      </c>
      <c r="L196" s="456">
        <v>0</v>
      </c>
      <c r="M196" s="456">
        <v>5.2324000000000001E-4</v>
      </c>
      <c r="N196" s="457">
        <v>0</v>
      </c>
    </row>
    <row r="197" spans="1:14" ht="14.5" x14ac:dyDescent="0.35">
      <c r="A197" s="479" t="s">
        <v>760</v>
      </c>
      <c r="B197" s="456">
        <v>5.1800699999999998E-2</v>
      </c>
      <c r="C197" s="456">
        <v>0.69247585999999994</v>
      </c>
      <c r="D197" s="457">
        <v>1.0447471800000001</v>
      </c>
      <c r="E197" s="196"/>
      <c r="F197" s="479" t="s">
        <v>876</v>
      </c>
      <c r="G197" s="456">
        <v>5.7258100000000004E-3</v>
      </c>
      <c r="H197" s="456">
        <v>3.2801799999999997E-3</v>
      </c>
      <c r="I197" s="457">
        <v>4.5277199999999998E-3</v>
      </c>
      <c r="J197" s="191"/>
      <c r="K197" s="479" t="s">
        <v>736</v>
      </c>
      <c r="L197" s="456">
        <v>0</v>
      </c>
      <c r="M197" s="456">
        <v>0</v>
      </c>
      <c r="N197" s="457">
        <v>0</v>
      </c>
    </row>
    <row r="198" spans="1:14" ht="14.5" x14ac:dyDescent="0.35">
      <c r="A198" s="479" t="s">
        <v>761</v>
      </c>
      <c r="B198" s="456">
        <v>0.86101759</v>
      </c>
      <c r="C198" s="456">
        <v>1.2808306399999998</v>
      </c>
      <c r="D198" s="457">
        <v>1.0244713599999999</v>
      </c>
      <c r="E198" s="197"/>
      <c r="F198" s="479" t="s">
        <v>718</v>
      </c>
      <c r="G198" s="456">
        <v>3.6580870000000001E-2</v>
      </c>
      <c r="H198" s="456">
        <v>0</v>
      </c>
      <c r="I198" s="457">
        <v>3.3797300000000001E-3</v>
      </c>
      <c r="J198" s="192"/>
      <c r="K198" s="479" t="s">
        <v>862</v>
      </c>
      <c r="L198" s="456">
        <v>0</v>
      </c>
      <c r="M198" s="456">
        <v>0</v>
      </c>
      <c r="N198" s="457">
        <v>0</v>
      </c>
    </row>
    <row r="199" spans="1:14" ht="14.5" x14ac:dyDescent="0.35">
      <c r="A199" s="479" t="s">
        <v>758</v>
      </c>
      <c r="B199" s="456">
        <v>3.6516510000000002E-2</v>
      </c>
      <c r="C199" s="456">
        <v>8.0350359999999996E-2</v>
      </c>
      <c r="D199" s="457">
        <v>0.97114402</v>
      </c>
      <c r="E199" s="196"/>
      <c r="F199" s="479" t="s">
        <v>856</v>
      </c>
      <c r="G199" s="456">
        <v>2.5699960000000001E-2</v>
      </c>
      <c r="H199" s="456">
        <v>4.8045500000000003E-3</v>
      </c>
      <c r="I199" s="457">
        <v>2.3088600000000003E-3</v>
      </c>
      <c r="J199" s="191"/>
      <c r="K199" s="479" t="s">
        <v>805</v>
      </c>
      <c r="L199" s="456">
        <v>1.7911990000000003E-2</v>
      </c>
      <c r="M199" s="456">
        <v>0</v>
      </c>
      <c r="N199" s="457">
        <v>0</v>
      </c>
    </row>
    <row r="200" spans="1:14" ht="14.5" x14ac:dyDescent="0.35">
      <c r="A200" s="479" t="s">
        <v>753</v>
      </c>
      <c r="B200" s="456">
        <v>0.34959299999999999</v>
      </c>
      <c r="C200" s="456">
        <v>0.67442999999999997</v>
      </c>
      <c r="D200" s="457">
        <v>0.94012684999999996</v>
      </c>
      <c r="E200" s="197"/>
      <c r="F200" s="479" t="s">
        <v>744</v>
      </c>
      <c r="G200" s="456">
        <v>1.1264600000000001E-3</v>
      </c>
      <c r="H200" s="456">
        <v>0</v>
      </c>
      <c r="I200" s="457">
        <v>2.2025300000000003E-3</v>
      </c>
      <c r="J200" s="192"/>
      <c r="K200" s="479" t="s">
        <v>746</v>
      </c>
      <c r="L200" s="456">
        <v>0</v>
      </c>
      <c r="M200" s="456">
        <v>0</v>
      </c>
      <c r="N200" s="457">
        <v>0</v>
      </c>
    </row>
    <row r="201" spans="1:14" ht="14.5" x14ac:dyDescent="0.35">
      <c r="A201" s="479" t="s">
        <v>700</v>
      </c>
      <c r="B201" s="456">
        <v>1.42277327</v>
      </c>
      <c r="C201" s="456">
        <v>0.32545527000000002</v>
      </c>
      <c r="D201" s="457">
        <v>0.93065629000000005</v>
      </c>
      <c r="E201" s="196"/>
      <c r="F201" s="479" t="s">
        <v>721</v>
      </c>
      <c r="G201" s="456">
        <v>0</v>
      </c>
      <c r="H201" s="456">
        <v>1.6962100000000001E-3</v>
      </c>
      <c r="I201" s="457">
        <v>1.9250000000000001E-3</v>
      </c>
      <c r="J201" s="191"/>
      <c r="K201" s="479" t="s">
        <v>764</v>
      </c>
      <c r="L201" s="456">
        <v>7.0297999999999997E-4</v>
      </c>
      <c r="M201" s="456">
        <v>0</v>
      </c>
      <c r="N201" s="457">
        <v>0</v>
      </c>
    </row>
    <row r="202" spans="1:14" ht="14.5" x14ac:dyDescent="0.35">
      <c r="A202" s="479" t="s">
        <v>756</v>
      </c>
      <c r="B202" s="456">
        <v>0.50680495999999997</v>
      </c>
      <c r="C202" s="456">
        <v>0.18655801999999999</v>
      </c>
      <c r="D202" s="457">
        <v>0.87457847</v>
      </c>
      <c r="E202" s="197"/>
      <c r="F202" s="479" t="s">
        <v>747</v>
      </c>
      <c r="G202" s="456">
        <v>0</v>
      </c>
      <c r="H202" s="456">
        <v>1.73508E-3</v>
      </c>
      <c r="I202" s="457">
        <v>1.6911300000000001E-3</v>
      </c>
      <c r="J202" s="192"/>
      <c r="K202" s="479" t="s">
        <v>885</v>
      </c>
      <c r="L202" s="456">
        <v>0</v>
      </c>
      <c r="M202" s="456">
        <v>0</v>
      </c>
      <c r="N202" s="457">
        <v>0</v>
      </c>
    </row>
    <row r="203" spans="1:14" ht="14.5" x14ac:dyDescent="0.35">
      <c r="A203" s="479" t="s">
        <v>757</v>
      </c>
      <c r="B203" s="456">
        <v>0.85823748</v>
      </c>
      <c r="C203" s="456">
        <v>1.20309296</v>
      </c>
      <c r="D203" s="457">
        <v>0.87382743000000007</v>
      </c>
      <c r="E203" s="196"/>
      <c r="F203" s="479" t="s">
        <v>874</v>
      </c>
      <c r="G203" s="456">
        <v>1.0810510900000001</v>
      </c>
      <c r="H203" s="456">
        <v>1.7522029999999997E-2</v>
      </c>
      <c r="I203" s="457">
        <v>1.43074E-3</v>
      </c>
      <c r="J203" s="191"/>
      <c r="K203" s="479" t="s">
        <v>747</v>
      </c>
      <c r="L203" s="456">
        <v>0</v>
      </c>
      <c r="M203" s="456">
        <v>0</v>
      </c>
      <c r="N203" s="457">
        <v>0</v>
      </c>
    </row>
    <row r="204" spans="1:14" ht="14.5" x14ac:dyDescent="0.35">
      <c r="A204" s="479" t="s">
        <v>759</v>
      </c>
      <c r="B204" s="456">
        <v>0.74043985999999995</v>
      </c>
      <c r="C204" s="456">
        <v>0.22339008999999999</v>
      </c>
      <c r="D204" s="457">
        <v>0.84613492000000001</v>
      </c>
      <c r="E204" s="197"/>
      <c r="F204" s="479" t="s">
        <v>756</v>
      </c>
      <c r="G204" s="456">
        <v>9.9160000000000003E-4</v>
      </c>
      <c r="H204" s="456">
        <v>0</v>
      </c>
      <c r="I204" s="457">
        <v>4.0000000000000002E-4</v>
      </c>
      <c r="J204" s="192"/>
      <c r="K204" s="479" t="s">
        <v>845</v>
      </c>
      <c r="L204" s="456">
        <v>0</v>
      </c>
      <c r="M204" s="456">
        <v>0</v>
      </c>
      <c r="N204" s="457">
        <v>0</v>
      </c>
    </row>
    <row r="205" spans="1:14" ht="14.5" x14ac:dyDescent="0.35">
      <c r="A205" s="479" t="s">
        <v>772</v>
      </c>
      <c r="B205" s="456">
        <v>1.2620320199999999</v>
      </c>
      <c r="C205" s="456">
        <v>0.54480104000000007</v>
      </c>
      <c r="D205" s="457">
        <v>0.77487933999999992</v>
      </c>
      <c r="E205" s="196"/>
      <c r="F205" s="479" t="s">
        <v>746</v>
      </c>
      <c r="G205" s="456">
        <v>1.5180793100000001</v>
      </c>
      <c r="H205" s="456">
        <v>1.121463E-2</v>
      </c>
      <c r="I205" s="457">
        <v>5.0729999999999997E-5</v>
      </c>
      <c r="J205" s="191"/>
      <c r="K205" s="479" t="s">
        <v>719</v>
      </c>
      <c r="L205" s="456">
        <v>0</v>
      </c>
      <c r="M205" s="456">
        <v>0</v>
      </c>
      <c r="N205" s="457">
        <v>0</v>
      </c>
    </row>
    <row r="206" spans="1:14" ht="14.5" x14ac:dyDescent="0.35">
      <c r="A206" s="479" t="s">
        <v>765</v>
      </c>
      <c r="B206" s="456">
        <v>0.71035766</v>
      </c>
      <c r="C206" s="456">
        <v>0.74626603000000002</v>
      </c>
      <c r="D206" s="457">
        <v>0.75149485999999999</v>
      </c>
      <c r="E206" s="197"/>
      <c r="F206" s="479" t="s">
        <v>713</v>
      </c>
      <c r="G206" s="456">
        <v>2.8575139999999999E-2</v>
      </c>
      <c r="H206" s="456">
        <v>3.29043E-3</v>
      </c>
      <c r="I206" s="457">
        <v>5.1500000000000007E-6</v>
      </c>
      <c r="J206" s="192"/>
      <c r="K206" s="479" t="s">
        <v>975</v>
      </c>
      <c r="L206" s="456">
        <v>0</v>
      </c>
      <c r="M206" s="456">
        <v>0</v>
      </c>
      <c r="N206" s="457">
        <v>0</v>
      </c>
    </row>
    <row r="207" spans="1:14" ht="14.5" x14ac:dyDescent="0.35">
      <c r="A207" s="479" t="s">
        <v>755</v>
      </c>
      <c r="B207" s="456">
        <v>2.0218899100000001</v>
      </c>
      <c r="C207" s="456">
        <v>0.42785042000000001</v>
      </c>
      <c r="D207" s="457">
        <v>0.74574200999999996</v>
      </c>
      <c r="E207" s="196"/>
      <c r="F207" s="479" t="s">
        <v>755</v>
      </c>
      <c r="G207" s="456">
        <v>1.9010899999999998E-3</v>
      </c>
      <c r="H207" s="456">
        <v>0</v>
      </c>
      <c r="I207" s="457">
        <v>2.4500000000000003E-6</v>
      </c>
      <c r="J207" s="191"/>
      <c r="K207" s="479" t="s">
        <v>755</v>
      </c>
      <c r="L207" s="456">
        <v>2.1999999999999999E-5</v>
      </c>
      <c r="M207" s="456">
        <v>1.2811000000000002E-4</v>
      </c>
      <c r="N207" s="457">
        <v>0</v>
      </c>
    </row>
    <row r="208" spans="1:14" ht="14.5" x14ac:dyDescent="0.35">
      <c r="A208" s="479" t="s">
        <v>718</v>
      </c>
      <c r="B208" s="456">
        <v>1.66728024</v>
      </c>
      <c r="C208" s="456">
        <v>1.0882337099999999</v>
      </c>
      <c r="D208" s="457">
        <v>0.74283378</v>
      </c>
      <c r="E208" s="197"/>
      <c r="F208" s="479" t="s">
        <v>702</v>
      </c>
      <c r="G208" s="456">
        <v>0</v>
      </c>
      <c r="H208" s="456">
        <v>0</v>
      </c>
      <c r="I208" s="457">
        <v>0</v>
      </c>
      <c r="J208" s="192"/>
      <c r="K208" s="479" t="s">
        <v>759</v>
      </c>
      <c r="L208" s="456">
        <v>4.3E-3</v>
      </c>
      <c r="M208" s="456">
        <v>0</v>
      </c>
      <c r="N208" s="457">
        <v>0</v>
      </c>
    </row>
    <row r="209" spans="1:14" ht="14.5" x14ac:dyDescent="0.35">
      <c r="A209" s="479" t="s">
        <v>712</v>
      </c>
      <c r="B209" s="456">
        <v>0.47934642</v>
      </c>
      <c r="C209" s="456">
        <v>0.89265015000000003</v>
      </c>
      <c r="D209" s="457">
        <v>0.64619486999999998</v>
      </c>
      <c r="E209" s="196"/>
      <c r="F209" s="479" t="s">
        <v>753</v>
      </c>
      <c r="G209" s="456">
        <v>5.4936199999999998E-2</v>
      </c>
      <c r="H209" s="456">
        <v>5.0319600000000003E-3</v>
      </c>
      <c r="I209" s="457">
        <v>0</v>
      </c>
      <c r="J209" s="191"/>
      <c r="K209" s="479" t="s">
        <v>729</v>
      </c>
      <c r="L209" s="456">
        <v>0</v>
      </c>
      <c r="M209" s="456">
        <v>0</v>
      </c>
      <c r="N209" s="457">
        <v>0</v>
      </c>
    </row>
    <row r="210" spans="1:14" ht="14.5" x14ac:dyDescent="0.35">
      <c r="A210" s="479" t="s">
        <v>721</v>
      </c>
      <c r="B210" s="456">
        <v>0.21036798999999998</v>
      </c>
      <c r="C210" s="456">
        <v>0.35379720000000003</v>
      </c>
      <c r="D210" s="457">
        <v>0.64234722999999994</v>
      </c>
      <c r="E210" s="197"/>
      <c r="F210" s="479" t="s">
        <v>712</v>
      </c>
      <c r="G210" s="456">
        <v>9.8125960000000012E-2</v>
      </c>
      <c r="H210" s="456">
        <v>0</v>
      </c>
      <c r="I210" s="457">
        <v>0</v>
      </c>
      <c r="J210" s="192"/>
      <c r="K210" s="479" t="s">
        <v>842</v>
      </c>
      <c r="L210" s="456">
        <v>0</v>
      </c>
      <c r="M210" s="456">
        <v>0</v>
      </c>
      <c r="N210" s="457">
        <v>0</v>
      </c>
    </row>
    <row r="211" spans="1:14" ht="14.5" x14ac:dyDescent="0.35">
      <c r="A211" s="479" t="s">
        <v>752</v>
      </c>
      <c r="B211" s="456">
        <v>2.9731700000000002E-3</v>
      </c>
      <c r="C211" s="456">
        <v>0.15040904000000002</v>
      </c>
      <c r="D211" s="457">
        <v>0.57758903000000006</v>
      </c>
      <c r="E211" s="196"/>
      <c r="F211" s="479" t="s">
        <v>736</v>
      </c>
      <c r="G211" s="456">
        <v>0</v>
      </c>
      <c r="H211" s="456">
        <v>0</v>
      </c>
      <c r="I211" s="457">
        <v>0</v>
      </c>
      <c r="J211" s="191"/>
      <c r="K211" s="479" t="s">
        <v>851</v>
      </c>
      <c r="L211" s="456">
        <v>0</v>
      </c>
      <c r="M211" s="456">
        <v>8.9215999999999991E-4</v>
      </c>
      <c r="N211" s="457">
        <v>0</v>
      </c>
    </row>
    <row r="212" spans="1:14" ht="14.5" x14ac:dyDescent="0.35">
      <c r="A212" s="479" t="s">
        <v>749</v>
      </c>
      <c r="B212" s="456">
        <v>1.1966040000000001E-2</v>
      </c>
      <c r="C212" s="456">
        <v>8.2537429999999995E-2</v>
      </c>
      <c r="D212" s="457">
        <v>0.55438594999999991</v>
      </c>
      <c r="E212" s="197"/>
      <c r="F212" s="479" t="s">
        <v>862</v>
      </c>
      <c r="G212" s="456">
        <v>0</v>
      </c>
      <c r="H212" s="456">
        <v>3.09625E-3</v>
      </c>
      <c r="I212" s="457">
        <v>0</v>
      </c>
      <c r="J212" s="192"/>
      <c r="K212" s="479" t="s">
        <v>714</v>
      </c>
      <c r="L212" s="456">
        <v>0</v>
      </c>
      <c r="M212" s="456">
        <v>0</v>
      </c>
      <c r="N212" s="457">
        <v>0</v>
      </c>
    </row>
    <row r="213" spans="1:14" ht="14.5" x14ac:dyDescent="0.35">
      <c r="A213" s="479" t="s">
        <v>710</v>
      </c>
      <c r="B213" s="456">
        <v>0.27051532</v>
      </c>
      <c r="C213" s="456">
        <v>0.23924810999999999</v>
      </c>
      <c r="D213" s="457">
        <v>0.50744886</v>
      </c>
      <c r="E213" s="196"/>
      <c r="F213" s="479" t="s">
        <v>764</v>
      </c>
      <c r="G213" s="456">
        <v>9.09628E-3</v>
      </c>
      <c r="H213" s="456">
        <v>3.2819899999999998E-3</v>
      </c>
      <c r="I213" s="457">
        <v>0</v>
      </c>
      <c r="J213" s="191"/>
      <c r="K213" s="479" t="s">
        <v>731</v>
      </c>
      <c r="L213" s="456">
        <v>0</v>
      </c>
      <c r="M213" s="456">
        <v>0</v>
      </c>
      <c r="N213" s="457">
        <v>0</v>
      </c>
    </row>
    <row r="214" spans="1:14" ht="14.5" x14ac:dyDescent="0.35">
      <c r="A214" s="479" t="s">
        <v>705</v>
      </c>
      <c r="B214" s="456">
        <v>7.4571899999999998E-3</v>
      </c>
      <c r="C214" s="456">
        <v>4.1580608999999997</v>
      </c>
      <c r="D214" s="457">
        <v>0.49417927</v>
      </c>
      <c r="E214" s="197"/>
      <c r="F214" s="479" t="s">
        <v>911</v>
      </c>
      <c r="G214" s="456">
        <v>2.8777199999999998E-3</v>
      </c>
      <c r="H214" s="456">
        <v>1.2025E-3</v>
      </c>
      <c r="I214" s="457">
        <v>0</v>
      </c>
      <c r="J214" s="192"/>
      <c r="K214" s="479" t="s">
        <v>733</v>
      </c>
      <c r="L214" s="456">
        <v>0</v>
      </c>
      <c r="M214" s="456">
        <v>0</v>
      </c>
      <c r="N214" s="457">
        <v>0</v>
      </c>
    </row>
    <row r="215" spans="1:14" ht="14.5" x14ac:dyDescent="0.35">
      <c r="A215" s="479" t="s">
        <v>723</v>
      </c>
      <c r="B215" s="456">
        <v>0.60016771999999996</v>
      </c>
      <c r="C215" s="456">
        <v>0.70175799999999999</v>
      </c>
      <c r="D215" s="457">
        <v>0.34900170000000003</v>
      </c>
      <c r="E215" s="196"/>
      <c r="F215" s="479" t="s">
        <v>739</v>
      </c>
      <c r="G215" s="456">
        <v>0</v>
      </c>
      <c r="H215" s="456">
        <v>0</v>
      </c>
      <c r="I215" s="457">
        <v>0</v>
      </c>
      <c r="J215" s="191"/>
      <c r="K215" s="479" t="s">
        <v>977</v>
      </c>
      <c r="L215" s="456">
        <v>0</v>
      </c>
      <c r="M215" s="456">
        <v>0</v>
      </c>
      <c r="N215" s="457">
        <v>0</v>
      </c>
    </row>
    <row r="216" spans="1:14" ht="14.5" x14ac:dyDescent="0.35">
      <c r="A216" s="479" t="s">
        <v>747</v>
      </c>
      <c r="B216" s="456">
        <v>0.39162088</v>
      </c>
      <c r="C216" s="456">
        <v>0.41568909000000004</v>
      </c>
      <c r="D216" s="457">
        <v>0.32115694</v>
      </c>
      <c r="E216" s="197"/>
      <c r="F216" s="479" t="s">
        <v>872</v>
      </c>
      <c r="G216" s="456">
        <v>1.1887546499999999</v>
      </c>
      <c r="H216" s="456">
        <v>0</v>
      </c>
      <c r="I216" s="457">
        <v>0</v>
      </c>
      <c r="J216" s="192"/>
      <c r="K216" s="479" t="s">
        <v>742</v>
      </c>
      <c r="L216" s="456">
        <v>0</v>
      </c>
      <c r="M216" s="456">
        <v>0</v>
      </c>
      <c r="N216" s="457">
        <v>0</v>
      </c>
    </row>
    <row r="217" spans="1:14" ht="14.5" x14ac:dyDescent="0.35">
      <c r="A217" s="479" t="s">
        <v>746</v>
      </c>
      <c r="B217" s="456">
        <v>7.2525580000000006E-2</v>
      </c>
      <c r="C217" s="456">
        <v>0.22258976999999999</v>
      </c>
      <c r="D217" s="457">
        <v>0.31618719000000001</v>
      </c>
      <c r="E217" s="196"/>
      <c r="F217" s="479" t="s">
        <v>719</v>
      </c>
      <c r="G217" s="456">
        <v>0</v>
      </c>
      <c r="H217" s="456">
        <v>0</v>
      </c>
      <c r="I217" s="457">
        <v>0</v>
      </c>
      <c r="J217" s="191"/>
      <c r="K217" s="479" t="s">
        <v>721</v>
      </c>
      <c r="L217" s="456">
        <v>0</v>
      </c>
      <c r="M217" s="456">
        <v>0</v>
      </c>
      <c r="N217" s="457">
        <v>0</v>
      </c>
    </row>
    <row r="218" spans="1:14" ht="14.5" x14ac:dyDescent="0.35">
      <c r="A218" s="479" t="s">
        <v>750</v>
      </c>
      <c r="B218" s="456">
        <v>6.8470444400000003</v>
      </c>
      <c r="C218" s="456">
        <v>9.9122528800000005</v>
      </c>
      <c r="D218" s="457">
        <v>0.31470587</v>
      </c>
      <c r="E218" s="197"/>
      <c r="F218" s="479" t="s">
        <v>975</v>
      </c>
      <c r="G218" s="456">
        <v>4.4136800000000006E-3</v>
      </c>
      <c r="H218" s="456">
        <v>0</v>
      </c>
      <c r="I218" s="457">
        <v>0</v>
      </c>
      <c r="J218" s="192"/>
      <c r="K218" s="479" t="s">
        <v>705</v>
      </c>
      <c r="L218" s="456">
        <v>0</v>
      </c>
      <c r="M218" s="456">
        <v>0</v>
      </c>
      <c r="N218" s="457">
        <v>0</v>
      </c>
    </row>
    <row r="219" spans="1:14" ht="14.5" x14ac:dyDescent="0.35">
      <c r="A219" s="479" t="s">
        <v>713</v>
      </c>
      <c r="B219" s="456">
        <v>0.48133301000000001</v>
      </c>
      <c r="C219" s="456">
        <v>0.97773367</v>
      </c>
      <c r="D219" s="457">
        <v>0.2620132</v>
      </c>
      <c r="E219" s="196"/>
      <c r="F219" s="479" t="s">
        <v>728</v>
      </c>
      <c r="G219" s="456">
        <v>8.4916600000000009E-2</v>
      </c>
      <c r="H219" s="456">
        <v>0</v>
      </c>
      <c r="I219" s="457">
        <v>0</v>
      </c>
      <c r="J219" s="191"/>
      <c r="K219" s="479" t="s">
        <v>722</v>
      </c>
      <c r="L219" s="456">
        <v>0</v>
      </c>
      <c r="M219" s="456">
        <v>0</v>
      </c>
      <c r="N219" s="457">
        <v>0</v>
      </c>
    </row>
    <row r="220" spans="1:14" ht="14.5" x14ac:dyDescent="0.35">
      <c r="A220" s="479" t="s">
        <v>751</v>
      </c>
      <c r="B220" s="456">
        <v>0.17512651000000001</v>
      </c>
      <c r="C220" s="456">
        <v>0.22157640000000001</v>
      </c>
      <c r="D220" s="457">
        <v>0.23419273000000002</v>
      </c>
      <c r="E220" s="197"/>
      <c r="F220" s="479" t="s">
        <v>729</v>
      </c>
      <c r="G220" s="456">
        <v>0</v>
      </c>
      <c r="H220" s="456">
        <v>1.8969000000000001E-4</v>
      </c>
      <c r="I220" s="457">
        <v>0</v>
      </c>
      <c r="J220" s="192"/>
      <c r="K220" s="479" t="s">
        <v>707</v>
      </c>
      <c r="L220" s="456">
        <v>0</v>
      </c>
      <c r="M220" s="456">
        <v>0</v>
      </c>
      <c r="N220" s="457">
        <v>0</v>
      </c>
    </row>
    <row r="221" spans="1:14" ht="14.5" x14ac:dyDescent="0.35">
      <c r="A221" s="479" t="s">
        <v>724</v>
      </c>
      <c r="B221" s="456">
        <v>0.56861786000000003</v>
      </c>
      <c r="C221" s="456">
        <v>2.5462198300000001</v>
      </c>
      <c r="D221" s="457">
        <v>0.22931576000000001</v>
      </c>
      <c r="E221" s="196"/>
      <c r="F221" s="479" t="s">
        <v>701</v>
      </c>
      <c r="G221" s="456">
        <v>6.7749999999999998E-3</v>
      </c>
      <c r="H221" s="456">
        <v>3.9610000000000001E-3</v>
      </c>
      <c r="I221" s="457">
        <v>0</v>
      </c>
      <c r="J221" s="191"/>
      <c r="K221" s="479" t="s">
        <v>931</v>
      </c>
      <c r="L221" s="456">
        <v>0</v>
      </c>
      <c r="M221" s="456">
        <v>0</v>
      </c>
      <c r="N221" s="457">
        <v>0</v>
      </c>
    </row>
    <row r="222" spans="1:14" ht="14.5" x14ac:dyDescent="0.35">
      <c r="A222" s="479" t="s">
        <v>717</v>
      </c>
      <c r="B222" s="456">
        <v>6.6507639999999993E-2</v>
      </c>
      <c r="C222" s="456">
        <v>0.33089763</v>
      </c>
      <c r="D222" s="457">
        <v>0.21421957</v>
      </c>
      <c r="E222" s="197"/>
      <c r="F222" s="479" t="s">
        <v>749</v>
      </c>
      <c r="G222" s="456">
        <v>0</v>
      </c>
      <c r="H222" s="456">
        <v>0</v>
      </c>
      <c r="I222" s="457">
        <v>0</v>
      </c>
      <c r="J222" s="192"/>
      <c r="K222" s="479" t="s">
        <v>727</v>
      </c>
      <c r="L222" s="456">
        <v>0</v>
      </c>
      <c r="M222" s="456">
        <v>0</v>
      </c>
      <c r="N222" s="457">
        <v>0</v>
      </c>
    </row>
    <row r="223" spans="1:14" ht="14.5" x14ac:dyDescent="0.35">
      <c r="A223" s="479" t="s">
        <v>708</v>
      </c>
      <c r="B223" s="456">
        <v>0.17395766000000001</v>
      </c>
      <c r="C223" s="456">
        <v>0.30571925999999999</v>
      </c>
      <c r="D223" s="457">
        <v>0.15085467999999999</v>
      </c>
      <c r="E223" s="196"/>
      <c r="F223" s="479" t="s">
        <v>842</v>
      </c>
      <c r="G223" s="456">
        <v>9.569E-4</v>
      </c>
      <c r="H223" s="456">
        <v>0</v>
      </c>
      <c r="I223" s="457">
        <v>0</v>
      </c>
      <c r="J223" s="191"/>
      <c r="K223" s="479" t="s">
        <v>708</v>
      </c>
      <c r="L223" s="456">
        <v>1.09235E-3</v>
      </c>
      <c r="M223" s="456">
        <v>1.3357099999999999E-3</v>
      </c>
      <c r="N223" s="457">
        <v>0</v>
      </c>
    </row>
    <row r="224" spans="1:14" ht="14.5" x14ac:dyDescent="0.35">
      <c r="A224" s="479" t="s">
        <v>719</v>
      </c>
      <c r="B224" s="456">
        <v>0</v>
      </c>
      <c r="C224" s="456">
        <v>2.09982165</v>
      </c>
      <c r="D224" s="457">
        <v>0.13148550000000001</v>
      </c>
      <c r="E224" s="197"/>
      <c r="F224" s="479" t="s">
        <v>714</v>
      </c>
      <c r="G224" s="456">
        <v>0</v>
      </c>
      <c r="H224" s="456">
        <v>0</v>
      </c>
      <c r="I224" s="457">
        <v>0</v>
      </c>
      <c r="J224" s="192"/>
      <c r="K224" s="479" t="s">
        <v>726</v>
      </c>
      <c r="L224" s="456">
        <v>0</v>
      </c>
      <c r="M224" s="456">
        <v>0</v>
      </c>
      <c r="N224" s="457">
        <v>0</v>
      </c>
    </row>
    <row r="225" spans="1:14" ht="14.5" x14ac:dyDescent="0.35">
      <c r="A225" s="479" t="s">
        <v>744</v>
      </c>
      <c r="B225" s="456">
        <v>0.16629866000000001</v>
      </c>
      <c r="C225" s="456">
        <v>2.0247970000000001E-2</v>
      </c>
      <c r="D225" s="457">
        <v>0.12401714999999999</v>
      </c>
      <c r="E225" s="196"/>
      <c r="F225" s="479" t="s">
        <v>740</v>
      </c>
      <c r="G225" s="456">
        <v>4.0641599999999998E-3</v>
      </c>
      <c r="H225" s="456">
        <v>1.82636E-3</v>
      </c>
      <c r="I225" s="457">
        <v>0</v>
      </c>
      <c r="J225" s="191"/>
      <c r="K225" s="479" t="s">
        <v>794</v>
      </c>
      <c r="L225" s="456">
        <v>7.0556979999999991E-2</v>
      </c>
      <c r="M225" s="456">
        <v>0.12106155</v>
      </c>
      <c r="N225" s="457">
        <v>0</v>
      </c>
    </row>
    <row r="226" spans="1:14" ht="14.5" x14ac:dyDescent="0.35">
      <c r="A226" s="479" t="s">
        <v>745</v>
      </c>
      <c r="B226" s="456">
        <v>0.17735128</v>
      </c>
      <c r="C226" s="456">
        <v>7.313944E-2</v>
      </c>
      <c r="D226" s="457">
        <v>9.7520160000000009E-2</v>
      </c>
      <c r="E226" s="197"/>
      <c r="F226" s="479" t="s">
        <v>731</v>
      </c>
      <c r="G226" s="456">
        <v>0</v>
      </c>
      <c r="H226" s="456">
        <v>0</v>
      </c>
      <c r="I226" s="457">
        <v>0</v>
      </c>
      <c r="J226" s="192"/>
      <c r="K226" s="479" t="s">
        <v>811</v>
      </c>
      <c r="L226" s="456">
        <v>1.0488399999999999E-3</v>
      </c>
      <c r="M226" s="456">
        <v>1.0446700000000001E-3</v>
      </c>
      <c r="N226" s="457">
        <v>0</v>
      </c>
    </row>
    <row r="227" spans="1:14" ht="14.5" x14ac:dyDescent="0.35">
      <c r="A227" s="479" t="s">
        <v>742</v>
      </c>
      <c r="B227" s="456">
        <v>3.8088489999999996E-2</v>
      </c>
      <c r="C227" s="456">
        <v>0.20835029999999999</v>
      </c>
      <c r="D227" s="457">
        <v>9.1398560000000004E-2</v>
      </c>
      <c r="E227" s="196"/>
      <c r="F227" s="479" t="s">
        <v>733</v>
      </c>
      <c r="G227" s="456">
        <v>0</v>
      </c>
      <c r="H227" s="456">
        <v>0</v>
      </c>
      <c r="I227" s="457">
        <v>0</v>
      </c>
      <c r="J227" s="191"/>
      <c r="K227" s="479" t="s">
        <v>723</v>
      </c>
      <c r="L227" s="456">
        <v>0</v>
      </c>
      <c r="M227" s="456">
        <v>0</v>
      </c>
      <c r="N227" s="457">
        <v>0</v>
      </c>
    </row>
    <row r="228" spans="1:14" ht="14.5" x14ac:dyDescent="0.35">
      <c r="A228" s="479" t="s">
        <v>715</v>
      </c>
      <c r="B228" s="456">
        <v>0</v>
      </c>
      <c r="C228" s="456">
        <v>0</v>
      </c>
      <c r="D228" s="457">
        <v>5.0350150000000003E-2</v>
      </c>
      <c r="E228" s="197"/>
      <c r="F228" s="479" t="s">
        <v>977</v>
      </c>
      <c r="G228" s="456">
        <v>0</v>
      </c>
      <c r="H228" s="456">
        <v>0</v>
      </c>
      <c r="I228" s="457">
        <v>0</v>
      </c>
      <c r="J228" s="192"/>
      <c r="K228" s="479" t="s">
        <v>978</v>
      </c>
      <c r="L228" s="456">
        <v>0</v>
      </c>
      <c r="M228" s="456">
        <v>0</v>
      </c>
      <c r="N228" s="457">
        <v>0</v>
      </c>
    </row>
    <row r="229" spans="1:14" ht="14.5" x14ac:dyDescent="0.35">
      <c r="A229" s="479" t="s">
        <v>743</v>
      </c>
      <c r="B229" s="456">
        <v>0.14163326000000001</v>
      </c>
      <c r="C229" s="456">
        <v>0</v>
      </c>
      <c r="D229" s="457">
        <v>4.8844569999999997E-2</v>
      </c>
      <c r="E229" s="196"/>
      <c r="F229" s="479" t="s">
        <v>742</v>
      </c>
      <c r="G229" s="456">
        <v>0</v>
      </c>
      <c r="H229" s="456">
        <v>0</v>
      </c>
      <c r="I229" s="457">
        <v>0</v>
      </c>
      <c r="J229" s="196"/>
      <c r="K229" s="479" t="s">
        <v>725</v>
      </c>
      <c r="L229" s="456">
        <v>0</v>
      </c>
      <c r="M229" s="456">
        <v>0</v>
      </c>
      <c r="N229" s="457">
        <v>0</v>
      </c>
    </row>
    <row r="230" spans="1:14" ht="14.5" x14ac:dyDescent="0.35">
      <c r="A230" s="479" t="s">
        <v>773</v>
      </c>
      <c r="B230" s="456">
        <v>0.75103219999999993</v>
      </c>
      <c r="C230" s="456">
        <v>7.0326720400000005</v>
      </c>
      <c r="D230" s="457">
        <v>4.4275689999999999E-2</v>
      </c>
      <c r="E230" s="197"/>
      <c r="F230" s="479" t="s">
        <v>705</v>
      </c>
      <c r="G230" s="456">
        <v>0</v>
      </c>
      <c r="H230" s="456">
        <v>179.16916537999998</v>
      </c>
      <c r="I230" s="457">
        <v>0</v>
      </c>
      <c r="J230" s="197"/>
      <c r="K230" s="479" t="s">
        <v>782</v>
      </c>
      <c r="L230" s="456">
        <v>0</v>
      </c>
      <c r="M230" s="456">
        <v>0</v>
      </c>
      <c r="N230" s="457">
        <v>0</v>
      </c>
    </row>
    <row r="231" spans="1:14" ht="14.5" x14ac:dyDescent="0.35">
      <c r="A231" s="479" t="s">
        <v>740</v>
      </c>
      <c r="B231" s="456">
        <v>0.19102110999999999</v>
      </c>
      <c r="C231" s="456">
        <v>4.6687150000000004E-2</v>
      </c>
      <c r="D231" s="457">
        <v>3.8982969999999999E-2</v>
      </c>
      <c r="E231" s="196"/>
      <c r="F231" s="479" t="s">
        <v>722</v>
      </c>
      <c r="G231" s="456">
        <v>0</v>
      </c>
      <c r="H231" s="456">
        <v>0</v>
      </c>
      <c r="I231" s="457">
        <v>0</v>
      </c>
      <c r="J231" s="196"/>
      <c r="K231" s="479" t="s">
        <v>827</v>
      </c>
      <c r="L231" s="456">
        <v>0</v>
      </c>
      <c r="M231" s="456">
        <v>0</v>
      </c>
      <c r="N231" s="457">
        <v>0</v>
      </c>
    </row>
    <row r="232" spans="1:14" ht="14.5" x14ac:dyDescent="0.35">
      <c r="A232" s="479" t="s">
        <v>738</v>
      </c>
      <c r="B232" s="456">
        <v>8.8887700000000007E-3</v>
      </c>
      <c r="C232" s="456">
        <v>3.2378770000000001E-2</v>
      </c>
      <c r="D232" s="457">
        <v>3.3696419999999998E-2</v>
      </c>
      <c r="E232" s="197"/>
      <c r="F232" s="479" t="s">
        <v>716</v>
      </c>
      <c r="G232" s="456">
        <v>0</v>
      </c>
      <c r="H232" s="456">
        <v>0</v>
      </c>
      <c r="I232" s="457">
        <v>0</v>
      </c>
      <c r="J232" s="197"/>
      <c r="K232" s="479" t="s">
        <v>732</v>
      </c>
      <c r="L232" s="456">
        <v>0</v>
      </c>
      <c r="M232" s="456">
        <v>0</v>
      </c>
      <c r="N232" s="457">
        <v>0</v>
      </c>
    </row>
    <row r="233" spans="1:14" ht="12.65" customHeight="1" x14ac:dyDescent="0.35">
      <c r="A233" s="479" t="s">
        <v>736</v>
      </c>
      <c r="B233" s="456">
        <v>1.90822E-3</v>
      </c>
      <c r="C233" s="456">
        <v>3.3645999999999996E-4</v>
      </c>
      <c r="D233" s="457">
        <v>2.2899029999999997E-2</v>
      </c>
      <c r="E233" s="196"/>
      <c r="F233" s="479" t="s">
        <v>931</v>
      </c>
      <c r="G233" s="456">
        <v>0</v>
      </c>
      <c r="H233" s="456">
        <v>0</v>
      </c>
      <c r="I233" s="457">
        <v>0</v>
      </c>
      <c r="J233" s="196"/>
      <c r="K233" s="479" t="s">
        <v>979</v>
      </c>
      <c r="L233" s="456">
        <v>0</v>
      </c>
      <c r="M233" s="456">
        <v>0</v>
      </c>
      <c r="N233" s="457">
        <v>0</v>
      </c>
    </row>
    <row r="234" spans="1:14" ht="14.5" x14ac:dyDescent="0.35">
      <c r="A234" s="479" t="s">
        <v>735</v>
      </c>
      <c r="B234" s="456">
        <v>7.4791499999999995E-3</v>
      </c>
      <c r="C234" s="456">
        <v>3.610319E-2</v>
      </c>
      <c r="D234" s="457">
        <v>2.2006400000000002E-2</v>
      </c>
      <c r="E234" s="197"/>
      <c r="F234" s="479" t="s">
        <v>727</v>
      </c>
      <c r="G234" s="456">
        <v>0</v>
      </c>
      <c r="H234" s="456">
        <v>0</v>
      </c>
      <c r="I234" s="457">
        <v>0</v>
      </c>
      <c r="J234" s="197"/>
      <c r="K234" s="479" t="s">
        <v>758</v>
      </c>
      <c r="L234" s="456">
        <v>0</v>
      </c>
      <c r="M234" s="456">
        <v>0</v>
      </c>
      <c r="N234" s="457">
        <v>0</v>
      </c>
    </row>
    <row r="235" spans="1:14" ht="14.5" x14ac:dyDescent="0.35">
      <c r="A235" s="479" t="s">
        <v>734</v>
      </c>
      <c r="B235" s="456">
        <v>4.1028439999999999E-2</v>
      </c>
      <c r="C235" s="456">
        <v>3.9437930000000003E-2</v>
      </c>
      <c r="D235" s="457">
        <v>1.9794200000000001E-2</v>
      </c>
      <c r="E235" s="196"/>
      <c r="F235" s="479" t="s">
        <v>708</v>
      </c>
      <c r="G235" s="456">
        <v>0.10858010000000001</v>
      </c>
      <c r="H235" s="456">
        <v>0</v>
      </c>
      <c r="I235" s="457">
        <v>0</v>
      </c>
      <c r="J235" s="196"/>
      <c r="K235" s="479" t="s">
        <v>774</v>
      </c>
      <c r="L235" s="456">
        <v>0</v>
      </c>
      <c r="M235" s="456">
        <v>0</v>
      </c>
      <c r="N235" s="457">
        <v>0</v>
      </c>
    </row>
    <row r="236" spans="1:14" ht="14.5" x14ac:dyDescent="0.35">
      <c r="A236" s="479" t="s">
        <v>748</v>
      </c>
      <c r="B236" s="456">
        <v>0.25068829000000004</v>
      </c>
      <c r="C236" s="456">
        <v>5.2499980000000002E-2</v>
      </c>
      <c r="D236" s="457">
        <v>1.9607139999999999E-2</v>
      </c>
      <c r="E236" s="197"/>
      <c r="F236" s="479" t="s">
        <v>726</v>
      </c>
      <c r="G236" s="456">
        <v>0</v>
      </c>
      <c r="H236" s="456">
        <v>0</v>
      </c>
      <c r="I236" s="457">
        <v>0</v>
      </c>
      <c r="J236" s="197"/>
      <c r="K236" s="479" t="s">
        <v>796</v>
      </c>
      <c r="L236" s="456">
        <v>0</v>
      </c>
      <c r="M236" s="456">
        <v>0</v>
      </c>
      <c r="N236" s="457">
        <v>0</v>
      </c>
    </row>
    <row r="237" spans="1:14" s="46" customFormat="1" ht="14.5" x14ac:dyDescent="0.35">
      <c r="A237" s="479" t="s">
        <v>737</v>
      </c>
      <c r="B237" s="456">
        <v>0</v>
      </c>
      <c r="C237" s="456">
        <v>0</v>
      </c>
      <c r="D237" s="457">
        <v>1.959E-2</v>
      </c>
      <c r="E237" s="196"/>
      <c r="F237" s="479" t="s">
        <v>811</v>
      </c>
      <c r="G237" s="456">
        <v>0</v>
      </c>
      <c r="H237" s="456">
        <v>0</v>
      </c>
      <c r="I237" s="457">
        <v>0</v>
      </c>
      <c r="J237" s="196"/>
      <c r="K237" s="479" t="s">
        <v>939</v>
      </c>
      <c r="L237" s="456">
        <v>2.1468999999999999E-4</v>
      </c>
      <c r="M237" s="456">
        <v>0</v>
      </c>
      <c r="N237" s="457">
        <v>0</v>
      </c>
    </row>
    <row r="238" spans="1:14" ht="14.5" x14ac:dyDescent="0.35">
      <c r="A238" s="479" t="s">
        <v>754</v>
      </c>
      <c r="B238" s="456">
        <v>0.86933687999999998</v>
      </c>
      <c r="C238" s="456">
        <v>1.7718630000000003E-2</v>
      </c>
      <c r="D238" s="457">
        <v>1.831056E-2</v>
      </c>
      <c r="E238" s="197"/>
      <c r="F238" s="479" t="s">
        <v>723</v>
      </c>
      <c r="G238" s="456">
        <v>0.20170619000000001</v>
      </c>
      <c r="H238" s="456">
        <v>0.10522173</v>
      </c>
      <c r="I238" s="457">
        <v>0</v>
      </c>
      <c r="J238" s="197"/>
      <c r="K238" s="479" t="s">
        <v>785</v>
      </c>
      <c r="L238" s="456">
        <v>0</v>
      </c>
      <c r="M238" s="456">
        <v>0</v>
      </c>
      <c r="N238" s="457">
        <v>0</v>
      </c>
    </row>
    <row r="239" spans="1:14" ht="14.5" x14ac:dyDescent="0.35">
      <c r="A239" s="479" t="s">
        <v>728</v>
      </c>
      <c r="B239" s="456">
        <v>3.8587510000000005E-2</v>
      </c>
      <c r="C239" s="456">
        <v>1.111647E-2</v>
      </c>
      <c r="D239" s="457">
        <v>1.8029549999999998E-2</v>
      </c>
      <c r="E239" s="196"/>
      <c r="F239" s="479" t="s">
        <v>978</v>
      </c>
      <c r="G239" s="456">
        <v>0</v>
      </c>
      <c r="H239" s="456">
        <v>0</v>
      </c>
      <c r="I239" s="457">
        <v>0</v>
      </c>
      <c r="J239" s="196"/>
      <c r="K239" s="479" t="s">
        <v>767</v>
      </c>
      <c r="L239" s="456">
        <v>0</v>
      </c>
      <c r="M239" s="456">
        <v>0</v>
      </c>
      <c r="N239" s="457">
        <v>0</v>
      </c>
    </row>
    <row r="240" spans="1:14" ht="14.5" x14ac:dyDescent="0.35">
      <c r="A240" s="479" t="s">
        <v>733</v>
      </c>
      <c r="B240" s="456">
        <v>0.15490792</v>
      </c>
      <c r="C240" s="456">
        <v>7.4788960000000002E-2</v>
      </c>
      <c r="D240" s="457">
        <v>1.7630049999999998E-2</v>
      </c>
      <c r="E240" s="197"/>
      <c r="F240" s="479" t="s">
        <v>725</v>
      </c>
      <c r="G240" s="456">
        <v>0</v>
      </c>
      <c r="H240" s="456">
        <v>0</v>
      </c>
      <c r="I240" s="457">
        <v>0</v>
      </c>
      <c r="J240" s="197"/>
      <c r="K240" s="479" t="s">
        <v>980</v>
      </c>
      <c r="L240" s="456">
        <v>0</v>
      </c>
      <c r="M240" s="456">
        <v>0</v>
      </c>
      <c r="N240" s="457">
        <v>0</v>
      </c>
    </row>
    <row r="241" spans="1:14" ht="14.5" x14ac:dyDescent="0.35">
      <c r="A241" s="479" t="s">
        <v>741</v>
      </c>
      <c r="B241" s="456">
        <v>9.9781000000000002E-3</v>
      </c>
      <c r="C241" s="456">
        <v>6.0711000000000003E-3</v>
      </c>
      <c r="D241" s="457">
        <v>1.7624880000000002E-2</v>
      </c>
      <c r="E241" s="196"/>
      <c r="F241" s="479" t="s">
        <v>821</v>
      </c>
      <c r="G241" s="456">
        <v>0</v>
      </c>
      <c r="H241" s="456">
        <v>0</v>
      </c>
      <c r="I241" s="457">
        <v>0</v>
      </c>
      <c r="J241" s="196"/>
      <c r="K241" s="479" t="s">
        <v>734</v>
      </c>
      <c r="L241" s="456">
        <v>0</v>
      </c>
      <c r="M241" s="456">
        <v>0</v>
      </c>
      <c r="N241" s="457">
        <v>0</v>
      </c>
    </row>
    <row r="242" spans="1:14" ht="14.5" x14ac:dyDescent="0.35">
      <c r="A242" s="479" t="s">
        <v>732</v>
      </c>
      <c r="B242" s="456">
        <v>0</v>
      </c>
      <c r="C242" s="456">
        <v>1.0005149999999999E-2</v>
      </c>
      <c r="D242" s="457">
        <v>1.537167E-2</v>
      </c>
      <c r="E242" s="197"/>
      <c r="F242" s="479" t="s">
        <v>827</v>
      </c>
      <c r="G242" s="456">
        <v>1.763E-3</v>
      </c>
      <c r="H242" s="456">
        <v>0</v>
      </c>
      <c r="I242" s="457">
        <v>0</v>
      </c>
      <c r="J242" s="197"/>
      <c r="K242" s="479" t="s">
        <v>709</v>
      </c>
      <c r="L242" s="456">
        <v>0</v>
      </c>
      <c r="M242" s="456">
        <v>1.2208499999999999E-3</v>
      </c>
      <c r="N242" s="457">
        <v>0</v>
      </c>
    </row>
    <row r="243" spans="1:14" ht="14.5" x14ac:dyDescent="0.35">
      <c r="A243" s="479" t="s">
        <v>696</v>
      </c>
      <c r="B243" s="456">
        <v>0</v>
      </c>
      <c r="C243" s="456">
        <v>9.1449000000000003E-2</v>
      </c>
      <c r="D243" s="457">
        <v>1.25685E-2</v>
      </c>
      <c r="E243" s="196"/>
      <c r="F243" s="479" t="s">
        <v>732</v>
      </c>
      <c r="G243" s="456">
        <v>0</v>
      </c>
      <c r="H243" s="456">
        <v>0</v>
      </c>
      <c r="I243" s="457">
        <v>0</v>
      </c>
      <c r="J243" s="196"/>
      <c r="K243" s="479" t="s">
        <v>715</v>
      </c>
      <c r="L243" s="456">
        <v>3.5823819999999999E-2</v>
      </c>
      <c r="M243" s="456">
        <v>0</v>
      </c>
      <c r="N243" s="457">
        <v>0</v>
      </c>
    </row>
    <row r="244" spans="1:14" ht="14.5" x14ac:dyDescent="0.35">
      <c r="A244" s="479" t="s">
        <v>731</v>
      </c>
      <c r="B244" s="456">
        <v>3.6739230000000005E-2</v>
      </c>
      <c r="C244" s="456">
        <v>0</v>
      </c>
      <c r="D244" s="457">
        <v>1.069611E-2</v>
      </c>
      <c r="E244" s="197"/>
      <c r="F244" s="479" t="s">
        <v>979</v>
      </c>
      <c r="G244" s="456">
        <v>0</v>
      </c>
      <c r="H244" s="456">
        <v>0</v>
      </c>
      <c r="I244" s="457">
        <v>0</v>
      </c>
      <c r="J244" s="197"/>
      <c r="K244" s="479" t="s">
        <v>769</v>
      </c>
      <c r="L244" s="456">
        <v>3.2605900000000003E-3</v>
      </c>
      <c r="M244" s="456">
        <v>1.1949120000000001E-2</v>
      </c>
      <c r="N244" s="457">
        <v>0</v>
      </c>
    </row>
    <row r="245" spans="1:14" ht="14.5" x14ac:dyDescent="0.35">
      <c r="A245" s="479" t="s">
        <v>729</v>
      </c>
      <c r="B245" s="456">
        <v>1.5434000000000002E-4</v>
      </c>
      <c r="C245" s="456">
        <v>8.4448799999999984E-3</v>
      </c>
      <c r="D245" s="457">
        <v>9.6627399999999995E-3</v>
      </c>
      <c r="E245" s="196"/>
      <c r="F245" s="479" t="s">
        <v>758</v>
      </c>
      <c r="G245" s="456">
        <v>0</v>
      </c>
      <c r="H245" s="456">
        <v>0</v>
      </c>
      <c r="I245" s="457">
        <v>0</v>
      </c>
      <c r="J245" s="196"/>
      <c r="K245" s="479" t="s">
        <v>801</v>
      </c>
      <c r="L245" s="456">
        <v>0</v>
      </c>
      <c r="M245" s="456">
        <v>0</v>
      </c>
      <c r="N245" s="457">
        <v>0</v>
      </c>
    </row>
    <row r="246" spans="1:14" ht="14.5" x14ac:dyDescent="0.35">
      <c r="A246" s="479" t="s">
        <v>720</v>
      </c>
      <c r="B246" s="456">
        <v>6.1056299999999999E-3</v>
      </c>
      <c r="C246" s="456">
        <v>0</v>
      </c>
      <c r="D246" s="457">
        <v>4.5059999999999996E-3</v>
      </c>
      <c r="E246" s="197"/>
      <c r="F246" s="479" t="s">
        <v>795</v>
      </c>
      <c r="G246" s="456">
        <v>1.8575830000000002E-2</v>
      </c>
      <c r="H246" s="456">
        <v>4.8353260000000002E-2</v>
      </c>
      <c r="I246" s="457">
        <v>0</v>
      </c>
      <c r="J246" s="197"/>
      <c r="K246" s="479" t="s">
        <v>756</v>
      </c>
      <c r="L246" s="456">
        <v>6.1070999999999999E-4</v>
      </c>
      <c r="M246" s="456">
        <v>0</v>
      </c>
      <c r="N246" s="457">
        <v>0</v>
      </c>
    </row>
    <row r="247" spans="1:14" ht="14.5" x14ac:dyDescent="0.35">
      <c r="A247" s="479" t="s">
        <v>739</v>
      </c>
      <c r="B247" s="456">
        <v>0.35113956000000002</v>
      </c>
      <c r="C247" s="456">
        <v>4.4407600000000002E-3</v>
      </c>
      <c r="D247" s="457">
        <v>1.0967000000000001E-3</v>
      </c>
      <c r="E247" s="196"/>
      <c r="F247" s="479" t="s">
        <v>774</v>
      </c>
      <c r="G247" s="456">
        <v>3.5010799999999997E-3</v>
      </c>
      <c r="H247" s="456">
        <v>3.7422100000000002E-3</v>
      </c>
      <c r="I247" s="457">
        <v>0</v>
      </c>
      <c r="J247" s="196"/>
      <c r="K247" s="479" t="s">
        <v>844</v>
      </c>
      <c r="L247" s="456">
        <v>1.806E-4</v>
      </c>
      <c r="M247" s="456">
        <v>2.8938E-4</v>
      </c>
      <c r="N247" s="457">
        <v>0</v>
      </c>
    </row>
    <row r="248" spans="1:14" ht="14.5" x14ac:dyDescent="0.35">
      <c r="A248" s="479" t="s">
        <v>698</v>
      </c>
      <c r="B248" s="456">
        <v>5.5699999999999999E-4</v>
      </c>
      <c r="C248" s="456">
        <v>8.0404000000000001E-4</v>
      </c>
      <c r="D248" s="457">
        <v>1.02187E-3</v>
      </c>
      <c r="E248" s="197"/>
      <c r="F248" s="479" t="s">
        <v>743</v>
      </c>
      <c r="G248" s="456">
        <v>0</v>
      </c>
      <c r="H248" s="456">
        <v>0</v>
      </c>
      <c r="I248" s="457">
        <v>0</v>
      </c>
      <c r="J248" s="197"/>
      <c r="K248" s="479" t="s">
        <v>882</v>
      </c>
      <c r="L248" s="456">
        <v>0</v>
      </c>
      <c r="M248" s="456">
        <v>1.7519999999999998E-4</v>
      </c>
      <c r="N248" s="457">
        <v>0</v>
      </c>
    </row>
    <row r="249" spans="1:14" ht="14.5" x14ac:dyDescent="0.35">
      <c r="A249" s="479" t="s">
        <v>727</v>
      </c>
      <c r="B249" s="456">
        <v>4.2917000000000004E-4</v>
      </c>
      <c r="C249" s="456">
        <v>9.7595119999999994E-2</v>
      </c>
      <c r="D249" s="457">
        <v>2.1316999999999999E-4</v>
      </c>
      <c r="E249" s="196"/>
      <c r="F249" s="479" t="s">
        <v>980</v>
      </c>
      <c r="G249" s="456">
        <v>0</v>
      </c>
      <c r="H249" s="456">
        <v>0</v>
      </c>
      <c r="I249" s="457">
        <v>0</v>
      </c>
      <c r="J249" s="196"/>
      <c r="K249" s="479" t="s">
        <v>780</v>
      </c>
      <c r="L249" s="456">
        <v>0.16585337999999999</v>
      </c>
      <c r="M249" s="456">
        <v>0</v>
      </c>
      <c r="N249" s="457">
        <v>0</v>
      </c>
    </row>
    <row r="250" spans="1:14" ht="14.5" x14ac:dyDescent="0.35">
      <c r="A250" s="479" t="s">
        <v>726</v>
      </c>
      <c r="B250" s="456">
        <v>0</v>
      </c>
      <c r="C250" s="456">
        <v>9.8460000000000006E-2</v>
      </c>
      <c r="D250" s="457">
        <v>2.0892E-4</v>
      </c>
      <c r="E250" s="197"/>
      <c r="F250" s="479" t="s">
        <v>734</v>
      </c>
      <c r="G250" s="456">
        <v>0</v>
      </c>
      <c r="H250" s="456">
        <v>0</v>
      </c>
      <c r="I250" s="457">
        <v>0</v>
      </c>
      <c r="J250" s="197"/>
      <c r="K250" s="479" t="s">
        <v>773</v>
      </c>
      <c r="L250" s="456">
        <v>0</v>
      </c>
      <c r="M250" s="456">
        <v>4.39669E-3</v>
      </c>
      <c r="N250" s="457">
        <v>0</v>
      </c>
    </row>
    <row r="251" spans="1:14" ht="14.5" x14ac:dyDescent="0.35">
      <c r="A251" s="479" t="s">
        <v>725</v>
      </c>
      <c r="B251" s="456">
        <v>0.11550032</v>
      </c>
      <c r="C251" s="456">
        <v>0.29361219</v>
      </c>
      <c r="D251" s="457">
        <v>5.6579999999999997E-5</v>
      </c>
      <c r="E251" s="196"/>
      <c r="F251" s="479" t="s">
        <v>715</v>
      </c>
      <c r="G251" s="456">
        <v>0</v>
      </c>
      <c r="H251" s="456">
        <v>0</v>
      </c>
      <c r="I251" s="457">
        <v>0</v>
      </c>
      <c r="J251" s="196"/>
      <c r="K251" s="479" t="s">
        <v>735</v>
      </c>
      <c r="L251" s="456">
        <v>0</v>
      </c>
      <c r="M251" s="456">
        <v>2.34184E-3</v>
      </c>
      <c r="N251" s="457">
        <v>0</v>
      </c>
    </row>
    <row r="252" spans="1:14" ht="14.5" x14ac:dyDescent="0.35">
      <c r="A252" s="479" t="s">
        <v>975</v>
      </c>
      <c r="B252" s="456">
        <v>0</v>
      </c>
      <c r="C252" s="456">
        <v>0</v>
      </c>
      <c r="D252" s="457">
        <v>0</v>
      </c>
      <c r="E252" s="197"/>
      <c r="F252" s="479" t="s">
        <v>695</v>
      </c>
      <c r="G252" s="456">
        <v>0</v>
      </c>
      <c r="H252" s="456">
        <v>0</v>
      </c>
      <c r="I252" s="457">
        <v>0</v>
      </c>
      <c r="J252" s="197"/>
      <c r="K252" s="479" t="s">
        <v>754</v>
      </c>
      <c r="L252" s="456">
        <v>0</v>
      </c>
      <c r="M252" s="456">
        <v>0</v>
      </c>
      <c r="N252" s="457">
        <v>0</v>
      </c>
    </row>
    <row r="253" spans="1:14" ht="14.5" x14ac:dyDescent="0.35">
      <c r="A253" s="479" t="s">
        <v>714</v>
      </c>
      <c r="B253" s="456">
        <v>3.8399999999999997E-2</v>
      </c>
      <c r="C253" s="456">
        <v>1.7849049999999998E-2</v>
      </c>
      <c r="D253" s="457">
        <v>0</v>
      </c>
      <c r="E253" s="196"/>
      <c r="F253" s="479" t="s">
        <v>735</v>
      </c>
      <c r="G253" s="456">
        <v>0</v>
      </c>
      <c r="H253" s="456">
        <v>0</v>
      </c>
      <c r="I253" s="457">
        <v>0</v>
      </c>
      <c r="J253" s="196"/>
      <c r="K253" s="479" t="s">
        <v>981</v>
      </c>
      <c r="L253" s="456">
        <v>0</v>
      </c>
      <c r="M253" s="456">
        <v>0</v>
      </c>
      <c r="N253" s="457">
        <v>0</v>
      </c>
    </row>
    <row r="254" spans="1:14" ht="14.5" x14ac:dyDescent="0.35">
      <c r="A254" s="479" t="s">
        <v>977</v>
      </c>
      <c r="B254" s="456">
        <v>6.4548000000000003E-4</v>
      </c>
      <c r="C254" s="456">
        <v>5.6419399999999998E-3</v>
      </c>
      <c r="D254" s="457">
        <v>0</v>
      </c>
      <c r="E254" s="197"/>
      <c r="F254" s="479" t="s">
        <v>730</v>
      </c>
      <c r="G254" s="456">
        <v>0</v>
      </c>
      <c r="H254" s="456">
        <v>0</v>
      </c>
      <c r="I254" s="457">
        <v>0</v>
      </c>
      <c r="J254" s="197"/>
      <c r="K254" s="479" t="s">
        <v>741</v>
      </c>
      <c r="L254" s="456">
        <v>0.35367464000000004</v>
      </c>
      <c r="M254" s="456">
        <v>0</v>
      </c>
      <c r="N254" s="457">
        <v>0</v>
      </c>
    </row>
    <row r="255" spans="1:14" ht="14.5" x14ac:dyDescent="0.35">
      <c r="A255" s="479" t="s">
        <v>722</v>
      </c>
      <c r="B255" s="456">
        <v>0.183478</v>
      </c>
      <c r="C255" s="456">
        <v>0</v>
      </c>
      <c r="D255" s="457">
        <v>0</v>
      </c>
      <c r="E255" s="196"/>
      <c r="F255" s="479" t="s">
        <v>752</v>
      </c>
      <c r="G255" s="456">
        <v>0</v>
      </c>
      <c r="H255" s="456">
        <v>0</v>
      </c>
      <c r="I255" s="457">
        <v>0</v>
      </c>
      <c r="J255" s="196"/>
      <c r="K255" s="479" t="s">
        <v>760</v>
      </c>
      <c r="L255" s="456">
        <v>5.266055E-2</v>
      </c>
      <c r="M255" s="456">
        <v>0</v>
      </c>
      <c r="N255" s="457">
        <v>0</v>
      </c>
    </row>
    <row r="256" spans="1:14" ht="14.5" x14ac:dyDescent="0.35">
      <c r="A256" s="479" t="s">
        <v>707</v>
      </c>
      <c r="B256" s="456">
        <v>0</v>
      </c>
      <c r="C256" s="456">
        <v>0</v>
      </c>
      <c r="D256" s="457">
        <v>0</v>
      </c>
      <c r="E256" s="197"/>
      <c r="F256" s="479" t="s">
        <v>981</v>
      </c>
      <c r="G256" s="456">
        <v>0</v>
      </c>
      <c r="H256" s="456">
        <v>0</v>
      </c>
      <c r="I256" s="457">
        <v>0</v>
      </c>
      <c r="J256" s="197"/>
      <c r="K256" s="479" t="s">
        <v>905</v>
      </c>
      <c r="L256" s="456">
        <v>0</v>
      </c>
      <c r="M256" s="456">
        <v>0</v>
      </c>
      <c r="N256" s="457">
        <v>0</v>
      </c>
    </row>
    <row r="257" spans="1:14" ht="14.5" x14ac:dyDescent="0.35">
      <c r="A257" s="479" t="s">
        <v>716</v>
      </c>
      <c r="B257" s="456">
        <v>2.9286399999999997E-3</v>
      </c>
      <c r="C257" s="456">
        <v>7.1650000000000007E-5</v>
      </c>
      <c r="D257" s="457">
        <v>0</v>
      </c>
      <c r="E257" s="193"/>
      <c r="F257" s="479" t="s">
        <v>760</v>
      </c>
      <c r="G257" s="456">
        <v>0</v>
      </c>
      <c r="H257" s="456">
        <v>0</v>
      </c>
      <c r="I257" s="457">
        <v>0</v>
      </c>
      <c r="J257" s="193"/>
      <c r="K257" s="479" t="s">
        <v>943</v>
      </c>
      <c r="L257" s="456">
        <v>0</v>
      </c>
      <c r="M257" s="456">
        <v>0</v>
      </c>
      <c r="N257" s="457">
        <v>0</v>
      </c>
    </row>
    <row r="258" spans="1:14" ht="14.5" x14ac:dyDescent="0.35">
      <c r="A258" s="479" t="s">
        <v>978</v>
      </c>
      <c r="B258" s="456">
        <v>0</v>
      </c>
      <c r="C258" s="456">
        <v>2.4199999999999998E-3</v>
      </c>
      <c r="D258" s="457">
        <v>0</v>
      </c>
      <c r="E258" s="142"/>
      <c r="F258" s="479" t="s">
        <v>875</v>
      </c>
      <c r="G258" s="456">
        <v>1.4328498300000001</v>
      </c>
      <c r="H258" s="456">
        <v>0.89081292000000001</v>
      </c>
      <c r="I258" s="457">
        <v>0</v>
      </c>
      <c r="J258" s="142"/>
      <c r="K258" s="479" t="s">
        <v>944</v>
      </c>
      <c r="L258" s="456">
        <v>0</v>
      </c>
      <c r="M258" s="456">
        <v>0</v>
      </c>
      <c r="N258" s="457">
        <v>0</v>
      </c>
    </row>
    <row r="259" spans="1:14" ht="14.5" x14ac:dyDescent="0.35">
      <c r="A259" s="479" t="s">
        <v>979</v>
      </c>
      <c r="B259" s="456">
        <v>0</v>
      </c>
      <c r="C259" s="456">
        <v>0</v>
      </c>
      <c r="D259" s="457">
        <v>0</v>
      </c>
      <c r="E259" s="142"/>
      <c r="F259" s="479" t="s">
        <v>849</v>
      </c>
      <c r="G259" s="456">
        <v>0.21735275000000001</v>
      </c>
      <c r="H259" s="456">
        <v>7.7000000000000002E-3</v>
      </c>
      <c r="I259" s="457">
        <v>0</v>
      </c>
      <c r="J259" s="142"/>
      <c r="K259" s="479" t="s">
        <v>875</v>
      </c>
      <c r="L259" s="456">
        <v>0</v>
      </c>
      <c r="M259" s="456">
        <v>0</v>
      </c>
      <c r="N259" s="457">
        <v>0</v>
      </c>
    </row>
    <row r="260" spans="1:14" ht="14.5" x14ac:dyDescent="0.35">
      <c r="A260" s="479" t="s">
        <v>980</v>
      </c>
      <c r="B260" s="456">
        <v>0</v>
      </c>
      <c r="C260" s="456">
        <v>0</v>
      </c>
      <c r="D260" s="457">
        <v>0</v>
      </c>
      <c r="E260" s="142"/>
      <c r="F260" s="479" t="s">
        <v>877</v>
      </c>
      <c r="G260" s="456">
        <v>7.1403000000000005E-3</v>
      </c>
      <c r="H260" s="456">
        <v>0.15634251000000002</v>
      </c>
      <c r="I260" s="457">
        <v>0</v>
      </c>
      <c r="J260" s="142"/>
      <c r="K260" s="479" t="s">
        <v>786</v>
      </c>
      <c r="L260" s="456">
        <v>0</v>
      </c>
      <c r="M260" s="456">
        <v>0</v>
      </c>
      <c r="N260" s="457">
        <v>0</v>
      </c>
    </row>
    <row r="261" spans="1:14" ht="14.5" x14ac:dyDescent="0.35">
      <c r="A261" s="383" t="s">
        <v>730</v>
      </c>
      <c r="B261" s="456">
        <v>1.7439029999999998E-2</v>
      </c>
      <c r="C261" s="456">
        <v>8.0813289999999996E-2</v>
      </c>
      <c r="D261" s="456">
        <v>0</v>
      </c>
      <c r="F261" s="383" t="s">
        <v>982</v>
      </c>
      <c r="G261" s="456">
        <v>0</v>
      </c>
      <c r="H261" s="456">
        <v>0</v>
      </c>
      <c r="I261" s="456">
        <v>0</v>
      </c>
      <c r="K261" s="383" t="s">
        <v>793</v>
      </c>
      <c r="L261" s="456">
        <v>0</v>
      </c>
      <c r="M261" s="456">
        <v>1.042909E-2</v>
      </c>
      <c r="N261" s="456">
        <v>0</v>
      </c>
    </row>
    <row r="262" spans="1:14" ht="14.5" x14ac:dyDescent="0.35">
      <c r="A262" s="383" t="s">
        <v>981</v>
      </c>
      <c r="B262" s="456">
        <v>1.8291E-3</v>
      </c>
      <c r="C262" s="456">
        <v>5.7120000000000001E-4</v>
      </c>
      <c r="D262" s="456">
        <v>0</v>
      </c>
      <c r="F262" s="383" t="s">
        <v>737</v>
      </c>
      <c r="G262" s="456">
        <v>0</v>
      </c>
      <c r="H262" s="456">
        <v>0</v>
      </c>
      <c r="I262" s="456">
        <v>0</v>
      </c>
      <c r="K262" s="383" t="s">
        <v>982</v>
      </c>
      <c r="L262" s="456">
        <v>0</v>
      </c>
      <c r="M262" s="456">
        <v>0</v>
      </c>
      <c r="N262" s="456">
        <v>0</v>
      </c>
    </row>
    <row r="263" spans="1:14" ht="14.5" x14ac:dyDescent="0.35">
      <c r="A263" s="384" t="s">
        <v>982</v>
      </c>
      <c r="B263" s="458">
        <v>3.059827E-2</v>
      </c>
      <c r="C263" s="458">
        <v>0</v>
      </c>
      <c r="D263" s="458">
        <v>0</v>
      </c>
      <c r="F263" s="384" t="s">
        <v>696</v>
      </c>
      <c r="G263" s="458">
        <v>0</v>
      </c>
      <c r="H263" s="458">
        <v>0</v>
      </c>
      <c r="I263" s="458">
        <v>0</v>
      </c>
      <c r="K263" s="384" t="s">
        <v>696</v>
      </c>
      <c r="L263" s="458">
        <v>0</v>
      </c>
      <c r="M263" s="458">
        <v>0</v>
      </c>
      <c r="N263" s="458">
        <v>0</v>
      </c>
    </row>
  </sheetData>
  <mergeCells count="6">
    <mergeCell ref="A2:D2"/>
    <mergeCell ref="K2:N2"/>
    <mergeCell ref="F2:I2"/>
    <mergeCell ref="C3:D3"/>
    <mergeCell ref="H3:I3"/>
    <mergeCell ref="M3:N3"/>
  </mergeCells>
  <hyperlinks>
    <hyperlink ref="R1" location="'Table of Content'!A1" display="Table of Content" xr:uid="{DBB985F5-1201-433C-8A95-DC5629851D21}"/>
  </hyperlinks>
  <pageMargins left="0.7" right="0.7" top="0.75" bottom="0.75" header="0.3" footer="0.3"/>
  <pageSetup scale="44"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12E2-0FE1-4058-95F4-AB46E13F147A}">
  <dimension ref="A1:L25"/>
  <sheetViews>
    <sheetView zoomScaleNormal="100" workbookViewId="0">
      <selection activeCell="F1" sqref="F1:G1"/>
    </sheetView>
  </sheetViews>
  <sheetFormatPr defaultColWidth="9.1796875" defaultRowHeight="12.5" x14ac:dyDescent="0.2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11" ht="13" x14ac:dyDescent="0.3">
      <c r="A1" s="626" t="s">
        <v>579</v>
      </c>
      <c r="B1" s="626"/>
      <c r="C1" s="626"/>
      <c r="D1" s="626"/>
      <c r="F1" s="613" t="s">
        <v>304</v>
      </c>
      <c r="G1" s="613"/>
    </row>
    <row r="2" spans="1:11" ht="13" x14ac:dyDescent="0.3">
      <c r="A2" s="23" t="s">
        <v>311</v>
      </c>
      <c r="B2" s="328">
        <v>45474</v>
      </c>
      <c r="C2" s="328">
        <v>45809</v>
      </c>
      <c r="D2" s="328">
        <v>45839</v>
      </c>
    </row>
    <row r="3" spans="1:11" ht="14.5" x14ac:dyDescent="0.35">
      <c r="A3" s="418" t="s">
        <v>494</v>
      </c>
      <c r="B3" s="483">
        <v>291067.23447000002</v>
      </c>
      <c r="C3" s="483">
        <v>218606.40090000001</v>
      </c>
      <c r="D3" s="483">
        <v>245361.57869999998</v>
      </c>
      <c r="E3" s="148"/>
      <c r="F3" s="16"/>
      <c r="G3" s="16"/>
      <c r="H3" s="16"/>
      <c r="I3" s="16"/>
    </row>
    <row r="4" spans="1:11" ht="14.5" x14ac:dyDescent="0.35">
      <c r="A4" s="419" t="s">
        <v>480</v>
      </c>
      <c r="B4" s="484">
        <v>206457.16043000002</v>
      </c>
      <c r="C4" s="484">
        <v>184284.95494200001</v>
      </c>
      <c r="D4" s="484">
        <v>221677.83000999998</v>
      </c>
      <c r="E4" s="148"/>
      <c r="F4" s="16"/>
      <c r="G4" s="16"/>
      <c r="H4" s="16"/>
      <c r="I4" s="16"/>
    </row>
    <row r="5" spans="1:11" ht="14.5" x14ac:dyDescent="0.35">
      <c r="A5" s="419" t="s">
        <v>493</v>
      </c>
      <c r="B5" s="484">
        <v>180.22459000000001</v>
      </c>
      <c r="C5" s="484">
        <v>233.08632</v>
      </c>
      <c r="D5" s="484">
        <v>176.02507999999997</v>
      </c>
      <c r="E5" s="4"/>
      <c r="F5" s="261"/>
      <c r="G5" s="261"/>
      <c r="H5" s="16"/>
      <c r="I5" s="16"/>
      <c r="J5" s="2"/>
      <c r="K5" s="2"/>
    </row>
    <row r="6" spans="1:11" ht="14.5" x14ac:dyDescent="0.35">
      <c r="A6" s="419" t="s">
        <v>1003</v>
      </c>
      <c r="B6" s="484">
        <v>99.456279999999992</v>
      </c>
      <c r="C6" s="484">
        <v>74.561070000000001</v>
      </c>
      <c r="D6" s="484">
        <v>33.88138</v>
      </c>
      <c r="E6" s="4"/>
      <c r="F6" s="16"/>
      <c r="G6" s="16"/>
      <c r="H6" s="16"/>
      <c r="I6" s="16"/>
    </row>
    <row r="7" spans="1:11" ht="14.5" x14ac:dyDescent="0.35">
      <c r="A7" s="420" t="s">
        <v>541</v>
      </c>
      <c r="B7" s="485">
        <v>0</v>
      </c>
      <c r="C7" s="485">
        <v>6.5000000000000002E-2</v>
      </c>
      <c r="D7" s="485">
        <v>5.5110000000000001</v>
      </c>
      <c r="E7" s="148"/>
      <c r="F7" s="16"/>
      <c r="G7" s="16"/>
      <c r="H7" s="16"/>
      <c r="I7" s="16"/>
    </row>
    <row r="8" spans="1:11" ht="13" x14ac:dyDescent="0.3">
      <c r="A8" s="25" t="s">
        <v>262</v>
      </c>
      <c r="B8" s="144">
        <f>SUM(B3:B7)</f>
        <v>497804.07577000005</v>
      </c>
      <c r="C8" s="144">
        <f>SUM(C3:C7)</f>
        <v>403199.06823199999</v>
      </c>
      <c r="D8" s="143">
        <f>SUM(D3:D7)</f>
        <v>467254.82616999996</v>
      </c>
      <c r="E8" s="148"/>
      <c r="F8" s="16"/>
      <c r="G8" s="16"/>
      <c r="H8" s="16"/>
      <c r="I8" s="16"/>
    </row>
    <row r="9" spans="1:11" x14ac:dyDescent="0.25">
      <c r="B9" s="16"/>
      <c r="C9" s="16"/>
      <c r="D9" s="16"/>
    </row>
    <row r="10" spans="1:11" x14ac:dyDescent="0.25">
      <c r="D10" s="33"/>
    </row>
    <row r="11" spans="1:11" x14ac:dyDescent="0.25">
      <c r="C11" s="2"/>
      <c r="D11" s="33"/>
    </row>
    <row r="12" spans="1:11" x14ac:dyDescent="0.25">
      <c r="D12" s="33"/>
    </row>
    <row r="13" spans="1:11" x14ac:dyDescent="0.25">
      <c r="D13" s="34"/>
    </row>
    <row r="14" spans="1:11" x14ac:dyDescent="0.25">
      <c r="D14" s="4"/>
    </row>
    <row r="15" spans="1:11" x14ac:dyDescent="0.25">
      <c r="D15" s="4"/>
    </row>
    <row r="16" spans="1:11" x14ac:dyDescent="0.25">
      <c r="D16" s="34"/>
    </row>
    <row r="17" spans="4:12" x14ac:dyDescent="0.25">
      <c r="D17" s="16"/>
    </row>
    <row r="24" spans="4:12" x14ac:dyDescent="0.25">
      <c r="K24" s="2"/>
      <c r="L24" s="2"/>
    </row>
    <row r="25" spans="4:12" x14ac:dyDescent="0.25">
      <c r="K25" s="2"/>
      <c r="L25" s="2"/>
    </row>
  </sheetData>
  <mergeCells count="2">
    <mergeCell ref="A1:D1"/>
    <mergeCell ref="F1:G1"/>
  </mergeCells>
  <hyperlinks>
    <hyperlink ref="F1" location="'Table of Content'!A1" display="Table of Content" xr:uid="{19B4015F-5687-4423-9178-EDD5E5C9770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24D03-FF3B-430B-A467-9A6E1610E2C6}">
  <dimension ref="A1:U2281"/>
  <sheetViews>
    <sheetView zoomScaleNormal="100" workbookViewId="0"/>
  </sheetViews>
  <sheetFormatPr defaultColWidth="8.81640625" defaultRowHeight="12.5" x14ac:dyDescent="0.25"/>
  <cols>
    <col min="1" max="1" width="26.54296875" style="64" customWidth="1"/>
    <col min="2" max="2" width="13.81640625" style="64" bestFit="1" customWidth="1"/>
    <col min="3" max="3" width="7.453125" style="64" customWidth="1"/>
    <col min="4" max="4" width="28.81640625" style="64" customWidth="1"/>
    <col min="5" max="5" width="12.26953125" style="64" bestFit="1" customWidth="1"/>
    <col min="6" max="6" width="6.81640625" style="1" customWidth="1"/>
    <col min="7" max="7" width="12.7265625" style="1" customWidth="1"/>
    <col min="8" max="8" width="6.81640625" style="1" customWidth="1"/>
    <col min="9" max="9" width="12.453125" style="1" bestFit="1" customWidth="1"/>
    <col min="10" max="10" width="12.26953125" style="1" bestFit="1" customWidth="1"/>
    <col min="11" max="11" width="6.81640625" style="1" customWidth="1"/>
    <col min="12" max="12" width="41.1796875" style="1" customWidth="1"/>
    <col min="13" max="13" width="18.81640625" style="33" bestFit="1" customWidth="1"/>
    <col min="14" max="14" width="7.453125" style="33" bestFit="1" customWidth="1"/>
    <col min="15" max="15" width="58.26953125" style="1" customWidth="1"/>
    <col min="16" max="16" width="19.1796875" style="1" bestFit="1" customWidth="1"/>
    <col min="17" max="17" width="8.453125" style="1" customWidth="1"/>
    <col min="18" max="21" width="6.81640625" style="1" customWidth="1"/>
    <col min="22" max="16384" width="8.81640625" style="1"/>
  </cols>
  <sheetData>
    <row r="1" spans="1:19" s="3" customFormat="1" ht="13" x14ac:dyDescent="0.3">
      <c r="A1" s="28" t="s">
        <v>1012</v>
      </c>
      <c r="B1" s="28"/>
      <c r="C1" s="28"/>
      <c r="D1" s="28"/>
      <c r="E1" s="28"/>
      <c r="G1" s="28" t="s">
        <v>1023</v>
      </c>
      <c r="L1" s="28" t="s">
        <v>1593</v>
      </c>
      <c r="M1" s="96"/>
      <c r="N1" s="96"/>
      <c r="S1" s="9" t="s">
        <v>304</v>
      </c>
    </row>
    <row r="2" spans="1:19" ht="13" x14ac:dyDescent="0.3">
      <c r="A2" s="496" t="s">
        <v>479</v>
      </c>
      <c r="B2" s="496" t="s">
        <v>323</v>
      </c>
      <c r="C2" s="497"/>
      <c r="D2" s="80" t="s">
        <v>479</v>
      </c>
      <c r="E2" s="80" t="s">
        <v>266</v>
      </c>
      <c r="F2" s="10"/>
      <c r="G2" s="29" t="s">
        <v>263</v>
      </c>
      <c r="H2" s="163" t="s">
        <v>268</v>
      </c>
      <c r="I2" s="7" t="s">
        <v>323</v>
      </c>
      <c r="J2" s="7" t="s">
        <v>266</v>
      </c>
      <c r="L2" s="80" t="s">
        <v>534</v>
      </c>
      <c r="M2" s="80" t="s">
        <v>646</v>
      </c>
      <c r="N2" s="80" t="s">
        <v>290</v>
      </c>
      <c r="O2" s="80" t="s">
        <v>534</v>
      </c>
      <c r="P2" s="80" t="s">
        <v>645</v>
      </c>
      <c r="Q2" s="80" t="s">
        <v>290</v>
      </c>
    </row>
    <row r="3" spans="1:19" s="27" customFormat="1" ht="14" customHeight="1" x14ac:dyDescent="0.35">
      <c r="A3" s="383" t="s">
        <v>538</v>
      </c>
      <c r="B3" s="378">
        <v>6939.1796146300094</v>
      </c>
      <c r="C3" s="114"/>
      <c r="D3" s="376" t="s">
        <v>538</v>
      </c>
      <c r="E3" s="376">
        <v>4162.0731799100095</v>
      </c>
      <c r="F3" s="146"/>
      <c r="G3" s="590">
        <v>2024</v>
      </c>
      <c r="H3" s="338" t="s">
        <v>275</v>
      </c>
      <c r="I3" s="376">
        <v>60.370077850000001</v>
      </c>
      <c r="J3" s="376">
        <v>379.72820443999905</v>
      </c>
      <c r="L3" s="377" t="s">
        <v>1024</v>
      </c>
      <c r="M3" s="378">
        <v>81.14032752</v>
      </c>
      <c r="N3" s="333">
        <f t="shared" ref="N3:N66" si="0">(M3/$M$567)*100</f>
        <v>58.254118640831955</v>
      </c>
      <c r="O3" s="377" t="s">
        <v>1031</v>
      </c>
      <c r="P3" s="378">
        <v>95.491088950000005</v>
      </c>
      <c r="Q3" s="333">
        <f t="shared" ref="Q3:Q66" si="1">(P3/$P$567)*100</f>
        <v>39.814440504691881</v>
      </c>
    </row>
    <row r="4" spans="1:19" ht="27" customHeight="1" x14ac:dyDescent="0.35">
      <c r="A4" s="383" t="s">
        <v>328</v>
      </c>
      <c r="B4" s="378">
        <v>2462.1862203200003</v>
      </c>
      <c r="D4" s="378" t="s">
        <v>467</v>
      </c>
      <c r="E4" s="378">
        <v>3109.4839819200201</v>
      </c>
      <c r="F4" s="101"/>
      <c r="G4" s="591"/>
      <c r="H4" s="338" t="s">
        <v>276</v>
      </c>
      <c r="I4" s="378">
        <v>215.65383103999991</v>
      </c>
      <c r="J4" s="378">
        <v>395.70095388999954</v>
      </c>
      <c r="L4" s="541" t="s">
        <v>1025</v>
      </c>
      <c r="M4" s="542">
        <v>55.858568939999991</v>
      </c>
      <c r="N4" s="543">
        <f t="shared" si="0"/>
        <v>40.103260629996655</v>
      </c>
      <c r="O4" s="540" t="s">
        <v>1032</v>
      </c>
      <c r="P4" s="542">
        <v>28.534378359999899</v>
      </c>
      <c r="Q4" s="543">
        <f t="shared" si="1"/>
        <v>11.897239020359747</v>
      </c>
    </row>
    <row r="5" spans="1:19" s="27" customFormat="1" ht="27.5" customHeight="1" x14ac:dyDescent="0.35">
      <c r="A5" s="383" t="s">
        <v>522</v>
      </c>
      <c r="B5" s="378">
        <v>923.62910515000294</v>
      </c>
      <c r="C5" s="114"/>
      <c r="D5" s="378" t="s">
        <v>329</v>
      </c>
      <c r="E5" s="378">
        <v>2139.6763329799901</v>
      </c>
      <c r="F5" s="146"/>
      <c r="G5" s="591"/>
      <c r="H5" s="338" t="s">
        <v>277</v>
      </c>
      <c r="I5" s="378">
        <v>192.86497596999988</v>
      </c>
      <c r="J5" s="378">
        <v>104.81991749000012</v>
      </c>
      <c r="L5" s="541" t="s">
        <v>1026</v>
      </c>
      <c r="M5" s="542">
        <v>2.0614805799999902</v>
      </c>
      <c r="N5" s="543">
        <f t="shared" si="0"/>
        <v>1.4800252593692083</v>
      </c>
      <c r="O5" s="540" t="s">
        <v>1033</v>
      </c>
      <c r="P5" s="542">
        <v>9.7285504199999906</v>
      </c>
      <c r="Q5" s="543">
        <f t="shared" si="1"/>
        <v>4.0562611250228588</v>
      </c>
    </row>
    <row r="6" spans="1:19" s="76" customFormat="1" ht="14.5" customHeight="1" x14ac:dyDescent="0.35">
      <c r="A6" s="383" t="s">
        <v>330</v>
      </c>
      <c r="B6" s="378">
        <v>883.12193410999998</v>
      </c>
      <c r="C6" s="145"/>
      <c r="D6" s="378" t="s">
        <v>468</v>
      </c>
      <c r="E6" s="378">
        <v>1245.3059342000001</v>
      </c>
      <c r="F6" s="77"/>
      <c r="G6" s="591"/>
      <c r="H6" s="338" t="s">
        <v>278</v>
      </c>
      <c r="I6" s="378">
        <v>67.736569660000043</v>
      </c>
      <c r="J6" s="378">
        <v>204.7646741199998</v>
      </c>
      <c r="L6" s="377" t="s">
        <v>1027</v>
      </c>
      <c r="M6" s="378">
        <v>0.11633810999999999</v>
      </c>
      <c r="N6" s="333">
        <f t="shared" si="0"/>
        <v>8.3524115190682161E-2</v>
      </c>
      <c r="O6" s="377" t="s">
        <v>1034</v>
      </c>
      <c r="P6" s="378">
        <v>8.8591379999999997</v>
      </c>
      <c r="Q6" s="333">
        <f t="shared" si="1"/>
        <v>3.6937647973471459</v>
      </c>
    </row>
    <row r="7" spans="1:19" ht="12.65" customHeight="1" x14ac:dyDescent="0.35">
      <c r="A7" s="383" t="s">
        <v>329</v>
      </c>
      <c r="B7" s="378">
        <v>613.92561712999998</v>
      </c>
      <c r="D7" s="378" t="s">
        <v>525</v>
      </c>
      <c r="E7" s="378">
        <v>558.72447886999396</v>
      </c>
      <c r="F7" s="43"/>
      <c r="G7" s="591"/>
      <c r="H7" s="338" t="s">
        <v>279</v>
      </c>
      <c r="I7" s="378">
        <v>176.84114878000011</v>
      </c>
      <c r="J7" s="378">
        <v>216.15836456999966</v>
      </c>
      <c r="L7" s="377" t="s">
        <v>1028</v>
      </c>
      <c r="M7" s="378">
        <v>0.109636</v>
      </c>
      <c r="N7" s="333">
        <f t="shared" si="0"/>
        <v>7.8712383182481041E-2</v>
      </c>
      <c r="O7" s="377" t="s">
        <v>1035</v>
      </c>
      <c r="P7" s="378">
        <v>6.5780130000000003</v>
      </c>
      <c r="Q7" s="333">
        <f t="shared" si="1"/>
        <v>2.7426633218595184</v>
      </c>
    </row>
    <row r="8" spans="1:19" ht="14.5" customHeight="1" x14ac:dyDescent="0.35">
      <c r="A8" s="383" t="s">
        <v>467</v>
      </c>
      <c r="B8" s="378">
        <v>261.12028118000001</v>
      </c>
      <c r="D8" s="378" t="s">
        <v>522</v>
      </c>
      <c r="E8" s="378">
        <v>507.61145306000003</v>
      </c>
      <c r="F8" s="43"/>
      <c r="G8" s="591"/>
      <c r="H8" s="338" t="s">
        <v>280</v>
      </c>
      <c r="I8" s="378">
        <v>397.87196944999886</v>
      </c>
      <c r="J8" s="378">
        <v>40.015750609999891</v>
      </c>
      <c r="L8" s="377" t="s">
        <v>1029</v>
      </c>
      <c r="M8" s="378">
        <v>2.9999999999999997E-4</v>
      </c>
      <c r="N8" s="333">
        <f t="shared" si="0"/>
        <v>2.1538285740764265E-4</v>
      </c>
      <c r="O8" s="377" t="s">
        <v>1036</v>
      </c>
      <c r="P8" s="378">
        <v>5.2691860000000004</v>
      </c>
      <c r="Q8" s="333">
        <f t="shared" si="1"/>
        <v>2.1969557035317004</v>
      </c>
    </row>
    <row r="9" spans="1:19" ht="12.65" customHeight="1" x14ac:dyDescent="0.35">
      <c r="A9" s="383" t="s">
        <v>468</v>
      </c>
      <c r="B9" s="378">
        <v>192.31041911000003</v>
      </c>
      <c r="D9" s="378" t="s">
        <v>330</v>
      </c>
      <c r="E9" s="378">
        <v>420.07202748000003</v>
      </c>
      <c r="F9" s="43"/>
      <c r="G9" s="591"/>
      <c r="H9" s="338" t="s">
        <v>269</v>
      </c>
      <c r="I9" s="378">
        <v>220.98057277999999</v>
      </c>
      <c r="J9" s="378">
        <v>293.47585926999989</v>
      </c>
      <c r="L9" s="377" t="s">
        <v>1030</v>
      </c>
      <c r="M9" s="378">
        <v>2.0000000000000001E-4</v>
      </c>
      <c r="N9" s="333">
        <f t="shared" si="0"/>
        <v>1.4358857160509512E-4</v>
      </c>
      <c r="O9" s="377" t="s">
        <v>1037</v>
      </c>
      <c r="P9" s="378">
        <v>4.9048350000000003</v>
      </c>
      <c r="Q9" s="333">
        <f t="shared" si="1"/>
        <v>2.0450417252554582</v>
      </c>
    </row>
    <row r="10" spans="1:19" ht="15.65" customHeight="1" x14ac:dyDescent="0.35">
      <c r="A10" s="383" t="s">
        <v>472</v>
      </c>
      <c r="B10" s="378">
        <v>139.28685115000002</v>
      </c>
      <c r="D10" s="378" t="s">
        <v>472</v>
      </c>
      <c r="E10" s="378">
        <v>239.84033868</v>
      </c>
      <c r="F10" s="43"/>
      <c r="G10" s="592"/>
      <c r="H10" s="338" t="s">
        <v>270</v>
      </c>
      <c r="I10" s="378">
        <v>32.871545240000003</v>
      </c>
      <c r="J10" s="378">
        <v>329.38818770000006</v>
      </c>
      <c r="L10" s="65"/>
      <c r="M10" s="211"/>
      <c r="N10" s="333">
        <f t="shared" si="0"/>
        <v>0</v>
      </c>
      <c r="O10" s="377" t="s">
        <v>1038</v>
      </c>
      <c r="P10" s="378">
        <v>4.8797030000000001</v>
      </c>
      <c r="Q10" s="333">
        <f t="shared" si="1"/>
        <v>2.0345630876174701</v>
      </c>
    </row>
    <row r="11" spans="1:19" ht="15.65" customHeight="1" x14ac:dyDescent="0.35">
      <c r="A11" s="383" t="s">
        <v>470</v>
      </c>
      <c r="B11" s="378">
        <v>74.764091019999995</v>
      </c>
      <c r="D11" s="378" t="s">
        <v>328</v>
      </c>
      <c r="E11" s="378">
        <v>146.81175571</v>
      </c>
      <c r="F11" s="43"/>
      <c r="G11" s="590">
        <v>2025</v>
      </c>
      <c r="H11" s="338" t="s">
        <v>271</v>
      </c>
      <c r="I11" s="378">
        <v>211.71750646999996</v>
      </c>
      <c r="J11" s="378">
        <v>159.90858861999965</v>
      </c>
      <c r="L11" s="65"/>
      <c r="M11" s="211"/>
      <c r="N11" s="333">
        <f t="shared" si="0"/>
        <v>0</v>
      </c>
      <c r="O11" s="377" t="s">
        <v>1039</v>
      </c>
      <c r="P11" s="378">
        <v>4.6050449999999996</v>
      </c>
      <c r="Q11" s="333">
        <f t="shared" si="1"/>
        <v>1.9200460712091274</v>
      </c>
    </row>
    <row r="12" spans="1:19" ht="12.65" customHeight="1" x14ac:dyDescent="0.35">
      <c r="A12" s="383" t="s">
        <v>471</v>
      </c>
      <c r="B12" s="378">
        <v>70.612344799999889</v>
      </c>
      <c r="D12" s="378" t="s">
        <v>469</v>
      </c>
      <c r="E12" s="378">
        <v>34.021831029999895</v>
      </c>
      <c r="F12" s="43"/>
      <c r="G12" s="591"/>
      <c r="H12" s="338" t="s">
        <v>272</v>
      </c>
      <c r="I12" s="378">
        <v>252.90592399000005</v>
      </c>
      <c r="J12" s="378">
        <v>116.41353003999996</v>
      </c>
      <c r="L12" s="65"/>
      <c r="M12" s="211"/>
      <c r="N12" s="333">
        <f t="shared" si="0"/>
        <v>0</v>
      </c>
      <c r="O12" s="377" t="s">
        <v>1040</v>
      </c>
      <c r="P12" s="378">
        <v>4.3046509999999998</v>
      </c>
      <c r="Q12" s="333">
        <f t="shared" si="1"/>
        <v>1.7947985829620432</v>
      </c>
    </row>
    <row r="13" spans="1:19" ht="12.65" customHeight="1" x14ac:dyDescent="0.35">
      <c r="A13" s="383" t="s">
        <v>473</v>
      </c>
      <c r="B13" s="378">
        <v>1.59078699</v>
      </c>
      <c r="D13" s="378" t="s">
        <v>470</v>
      </c>
      <c r="E13" s="378">
        <v>31.472901420000003</v>
      </c>
      <c r="F13" s="43"/>
      <c r="G13" s="591"/>
      <c r="H13" s="338" t="s">
        <v>273</v>
      </c>
      <c r="I13" s="378">
        <v>51.589170859999989</v>
      </c>
      <c r="J13" s="378">
        <v>122.4593764799999</v>
      </c>
      <c r="L13" s="65"/>
      <c r="M13" s="211"/>
      <c r="N13" s="333">
        <f t="shared" si="0"/>
        <v>0</v>
      </c>
      <c r="O13" s="377" t="s">
        <v>1041</v>
      </c>
      <c r="P13" s="378">
        <v>3.8931979999999999</v>
      </c>
      <c r="Q13" s="333">
        <f t="shared" si="1"/>
        <v>1.623245706467414</v>
      </c>
    </row>
    <row r="14" spans="1:19" ht="14.5" customHeight="1" x14ac:dyDescent="0.35">
      <c r="A14" s="383" t="s">
        <v>469</v>
      </c>
      <c r="B14" s="378">
        <v>1.022527</v>
      </c>
      <c r="D14" s="378" t="s">
        <v>471</v>
      </c>
      <c r="E14" s="378">
        <v>15.53704396</v>
      </c>
      <c r="F14" s="43"/>
      <c r="G14" s="591"/>
      <c r="H14" s="338" t="s">
        <v>274</v>
      </c>
      <c r="I14" s="378">
        <v>281.87875394999986</v>
      </c>
      <c r="J14" s="378">
        <v>125.06724128999977</v>
      </c>
      <c r="L14" s="65"/>
      <c r="M14" s="211"/>
      <c r="N14" s="333">
        <f t="shared" si="0"/>
        <v>0</v>
      </c>
      <c r="O14" s="377" t="s">
        <v>1042</v>
      </c>
      <c r="P14" s="378">
        <v>3.2636820000000002</v>
      </c>
      <c r="Q14" s="333">
        <f t="shared" si="1"/>
        <v>1.3607727615638823</v>
      </c>
    </row>
    <row r="15" spans="1:19" ht="12.5" customHeight="1" x14ac:dyDescent="0.35">
      <c r="A15" s="383" t="s">
        <v>475</v>
      </c>
      <c r="B15" s="378">
        <v>0.39584128000000002</v>
      </c>
      <c r="D15" s="378" t="s">
        <v>473</v>
      </c>
      <c r="E15" s="378">
        <v>8.1327471599999903</v>
      </c>
      <c r="F15" s="43"/>
      <c r="G15" s="592"/>
      <c r="H15" s="338" t="s">
        <v>275</v>
      </c>
      <c r="I15" s="380">
        <v>139.28685114999999</v>
      </c>
      <c r="J15" s="380">
        <v>239.84033867999975</v>
      </c>
      <c r="L15" s="65"/>
      <c r="M15" s="211"/>
      <c r="N15" s="333">
        <f t="shared" si="0"/>
        <v>0</v>
      </c>
      <c r="O15" s="377" t="s">
        <v>1043</v>
      </c>
      <c r="P15" s="378">
        <v>2.5539510000000001</v>
      </c>
      <c r="Q15" s="333">
        <f t="shared" si="1"/>
        <v>1.0648546504128891</v>
      </c>
    </row>
    <row r="16" spans="1:19" ht="12.5" customHeight="1" x14ac:dyDescent="0.35">
      <c r="A16" s="383" t="s">
        <v>647</v>
      </c>
      <c r="B16" s="378">
        <v>0.19380928</v>
      </c>
      <c r="D16" s="378" t="s">
        <v>474</v>
      </c>
      <c r="E16" s="378">
        <v>1.41189078</v>
      </c>
      <c r="F16" s="43"/>
      <c r="G16" s="11"/>
      <c r="I16" s="11"/>
      <c r="L16" s="65"/>
      <c r="M16" s="211"/>
      <c r="N16" s="333">
        <f t="shared" si="0"/>
        <v>0</v>
      </c>
      <c r="O16" s="377" t="s">
        <v>1044</v>
      </c>
      <c r="P16" s="378">
        <v>2.3479413999999901</v>
      </c>
      <c r="Q16" s="333">
        <f t="shared" si="1"/>
        <v>0.97896017530756807</v>
      </c>
    </row>
    <row r="17" spans="1:21" ht="12.5" customHeight="1" x14ac:dyDescent="0.35">
      <c r="A17" s="383" t="s">
        <v>474</v>
      </c>
      <c r="B17" s="378">
        <v>0.01</v>
      </c>
      <c r="D17" s="378" t="s">
        <v>518</v>
      </c>
      <c r="E17" s="378">
        <v>0.66946654999999999</v>
      </c>
      <c r="F17" s="43"/>
      <c r="G17" s="55"/>
      <c r="H17" s="54"/>
      <c r="I17" s="55"/>
      <c r="J17" s="55"/>
      <c r="L17" s="65"/>
      <c r="M17" s="211"/>
      <c r="N17" s="333">
        <f t="shared" si="0"/>
        <v>0</v>
      </c>
      <c r="O17" s="377" t="s">
        <v>1045</v>
      </c>
      <c r="P17" s="378">
        <v>2.3108647900000001</v>
      </c>
      <c r="Q17" s="333">
        <f t="shared" si="1"/>
        <v>0.96350130370821685</v>
      </c>
    </row>
    <row r="18" spans="1:21" ht="12.65" customHeight="1" x14ac:dyDescent="0.35">
      <c r="A18" s="337" t="s">
        <v>262</v>
      </c>
      <c r="B18" s="336">
        <f>SUM(B3:B17)</f>
        <v>12563.349443150011</v>
      </c>
      <c r="D18" s="378" t="s">
        <v>532</v>
      </c>
      <c r="E18" s="378">
        <v>0.40339064000000002</v>
      </c>
      <c r="F18" s="43"/>
      <c r="G18" s="55"/>
      <c r="H18" s="54"/>
      <c r="I18" s="55"/>
      <c r="J18" s="55"/>
      <c r="K18" s="55"/>
      <c r="L18" s="65"/>
      <c r="M18" s="211"/>
      <c r="N18" s="333">
        <f t="shared" si="0"/>
        <v>0</v>
      </c>
      <c r="O18" s="377" t="s">
        <v>1046</v>
      </c>
      <c r="P18" s="378">
        <v>2.2753480000000001</v>
      </c>
      <c r="Q18" s="333">
        <f t="shared" si="1"/>
        <v>0.94869278976286786</v>
      </c>
    </row>
    <row r="19" spans="1:21" ht="12.5" customHeight="1" x14ac:dyDescent="0.35">
      <c r="D19" s="378" t="s">
        <v>647</v>
      </c>
      <c r="E19" s="378">
        <v>0.25929909000000001</v>
      </c>
      <c r="F19" s="43"/>
      <c r="K19" s="55"/>
      <c r="L19" s="65"/>
      <c r="M19" s="211"/>
      <c r="N19" s="333">
        <f t="shared" si="0"/>
        <v>0</v>
      </c>
      <c r="O19" s="377" t="s">
        <v>1047</v>
      </c>
      <c r="P19" s="378">
        <v>1.825644</v>
      </c>
      <c r="Q19" s="333">
        <f t="shared" si="1"/>
        <v>0.76119138675659337</v>
      </c>
    </row>
    <row r="20" spans="1:21" ht="14.5" x14ac:dyDescent="0.35">
      <c r="D20" s="378" t="s">
        <v>610</v>
      </c>
      <c r="E20" s="378">
        <v>0.21518124999999999</v>
      </c>
      <c r="F20" s="43"/>
      <c r="L20" s="65"/>
      <c r="M20" s="211"/>
      <c r="N20" s="333">
        <f t="shared" si="0"/>
        <v>0</v>
      </c>
      <c r="O20" s="377" t="s">
        <v>1048</v>
      </c>
      <c r="P20" s="378">
        <v>1.7820450000000001</v>
      </c>
      <c r="Q20" s="333">
        <f t="shared" si="1"/>
        <v>0.74301304351377018</v>
      </c>
    </row>
    <row r="21" spans="1:21" ht="12.5" customHeight="1" x14ac:dyDescent="0.35">
      <c r="D21" s="378" t="s">
        <v>644</v>
      </c>
      <c r="E21" s="378">
        <v>1.2885000000000001E-2</v>
      </c>
      <c r="G21" s="22"/>
      <c r="H21" s="3"/>
      <c r="I21" s="3"/>
      <c r="J21" s="3"/>
      <c r="K21" s="3"/>
      <c r="L21" s="65"/>
      <c r="M21" s="211"/>
      <c r="N21" s="333">
        <f t="shared" si="0"/>
        <v>0</v>
      </c>
      <c r="O21" s="377" t="s">
        <v>1049</v>
      </c>
      <c r="P21" s="378">
        <v>1.6582783999999899</v>
      </c>
      <c r="Q21" s="333">
        <f t="shared" si="1"/>
        <v>0.69140929717102406</v>
      </c>
      <c r="R21" s="3"/>
      <c r="S21" s="3"/>
      <c r="T21" s="3"/>
    </row>
    <row r="22" spans="1:21" ht="12.5" customHeight="1" x14ac:dyDescent="0.35">
      <c r="D22" s="378" t="s">
        <v>1011</v>
      </c>
      <c r="E22" s="378">
        <v>4.33388E-3</v>
      </c>
      <c r="G22" s="22"/>
      <c r="H22" s="264"/>
      <c r="I22" s="264"/>
      <c r="J22" s="264"/>
      <c r="K22" s="264"/>
      <c r="L22" s="65"/>
      <c r="M22" s="211"/>
      <c r="N22" s="333">
        <f t="shared" si="0"/>
        <v>0</v>
      </c>
      <c r="O22" s="377" t="s">
        <v>1050</v>
      </c>
      <c r="P22" s="378">
        <v>1.534877</v>
      </c>
      <c r="Q22" s="333">
        <f t="shared" si="1"/>
        <v>0.63995781879205349</v>
      </c>
      <c r="R22" s="264"/>
      <c r="S22" s="264"/>
      <c r="T22" s="264"/>
      <c r="U22" s="262"/>
    </row>
    <row r="23" spans="1:21" ht="14.5" x14ac:dyDescent="0.35">
      <c r="D23" s="380" t="s">
        <v>475</v>
      </c>
      <c r="E23" s="380">
        <v>1.6505299999999999E-3</v>
      </c>
      <c r="G23" s="3"/>
      <c r="H23" s="265"/>
      <c r="I23" s="202"/>
      <c r="J23" s="202"/>
      <c r="K23" s="202"/>
      <c r="L23" s="65"/>
      <c r="M23" s="211"/>
      <c r="N23" s="333">
        <f t="shared" si="0"/>
        <v>0</v>
      </c>
      <c r="O23" s="377" t="s">
        <v>1051</v>
      </c>
      <c r="P23" s="378">
        <v>1.4473529999999999</v>
      </c>
      <c r="Q23" s="333">
        <f t="shared" si="1"/>
        <v>0.60346520854904662</v>
      </c>
      <c r="R23" s="202"/>
      <c r="S23" s="202"/>
      <c r="T23" s="202"/>
      <c r="U23" s="262"/>
    </row>
    <row r="24" spans="1:21" s="27" customFormat="1" ht="12.5" customHeight="1" x14ac:dyDescent="0.35">
      <c r="A24" s="114"/>
      <c r="B24" s="114"/>
      <c r="C24" s="114"/>
      <c r="D24" s="171" t="s">
        <v>262</v>
      </c>
      <c r="E24" s="180">
        <f>SUM(E3:E23)</f>
        <v>12621.742104100013</v>
      </c>
      <c r="G24" s="266"/>
      <c r="H24" s="265"/>
      <c r="I24" s="202"/>
      <c r="J24" s="202"/>
      <c r="K24" s="202"/>
      <c r="L24" s="65"/>
      <c r="M24" s="211"/>
      <c r="N24" s="333">
        <f t="shared" si="0"/>
        <v>0</v>
      </c>
      <c r="O24" s="377" t="s">
        <v>1052</v>
      </c>
      <c r="P24" s="378">
        <v>1.4086888999999898</v>
      </c>
      <c r="Q24" s="333">
        <f t="shared" si="1"/>
        <v>0.58734444245406681</v>
      </c>
      <c r="R24" s="202"/>
      <c r="S24" s="202"/>
      <c r="T24" s="202"/>
      <c r="U24" s="263"/>
    </row>
    <row r="25" spans="1:21" s="27" customFormat="1" ht="12.5" customHeight="1" x14ac:dyDescent="0.35">
      <c r="A25" s="114"/>
      <c r="B25" s="114"/>
      <c r="C25" s="114"/>
      <c r="D25" s="153"/>
      <c r="E25" s="153"/>
      <c r="G25" s="11"/>
      <c r="H25" s="263"/>
      <c r="I25" s="263"/>
      <c r="J25" s="263"/>
      <c r="K25" s="263"/>
      <c r="L25" s="65"/>
      <c r="M25" s="211"/>
      <c r="N25" s="333">
        <f t="shared" si="0"/>
        <v>0</v>
      </c>
      <c r="O25" s="377" t="s">
        <v>1053</v>
      </c>
      <c r="P25" s="378">
        <v>1.3852359999999999</v>
      </c>
      <c r="Q25" s="333">
        <f t="shared" si="1"/>
        <v>0.57756589555529791</v>
      </c>
      <c r="R25" s="263"/>
      <c r="S25" s="263"/>
      <c r="T25" s="263"/>
      <c r="U25" s="263"/>
    </row>
    <row r="26" spans="1:21" s="27" customFormat="1" ht="12.5" customHeight="1" x14ac:dyDescent="0.35">
      <c r="A26" s="114"/>
      <c r="B26" s="156"/>
      <c r="C26" s="114"/>
      <c r="D26" s="498"/>
      <c r="E26" s="498"/>
      <c r="G26" s="55"/>
      <c r="H26" s="263"/>
      <c r="I26" s="263"/>
      <c r="J26" s="263"/>
      <c r="K26" s="263"/>
      <c r="L26" s="65"/>
      <c r="M26" s="211"/>
      <c r="N26" s="333">
        <f t="shared" si="0"/>
        <v>0</v>
      </c>
      <c r="O26" s="377" t="s">
        <v>1054</v>
      </c>
      <c r="P26" s="378">
        <v>1.258634</v>
      </c>
      <c r="Q26" s="333">
        <f t="shared" si="1"/>
        <v>0.52477994607875256</v>
      </c>
      <c r="R26" s="263"/>
      <c r="S26" s="263"/>
      <c r="T26" s="263"/>
      <c r="U26" s="263"/>
    </row>
    <row r="27" spans="1:21" s="27" customFormat="1" ht="14.5" x14ac:dyDescent="0.35">
      <c r="A27" s="114"/>
      <c r="B27" s="114"/>
      <c r="C27" s="156"/>
      <c r="D27" s="64"/>
      <c r="E27" s="64"/>
      <c r="G27" s="55"/>
      <c r="H27" s="262"/>
      <c r="I27" s="262"/>
      <c r="J27" s="262"/>
      <c r="K27" s="263"/>
      <c r="L27" s="65"/>
      <c r="M27" s="211"/>
      <c r="N27" s="333">
        <f t="shared" si="0"/>
        <v>0</v>
      </c>
      <c r="O27" s="377" t="s">
        <v>1055</v>
      </c>
      <c r="P27" s="378">
        <v>1.173689</v>
      </c>
      <c r="Q27" s="333">
        <f t="shared" si="1"/>
        <v>0.48936263451744116</v>
      </c>
      <c r="R27" s="263"/>
      <c r="S27" s="263"/>
      <c r="T27" s="263"/>
      <c r="U27" s="263"/>
    </row>
    <row r="28" spans="1:21" ht="14.5" x14ac:dyDescent="0.35">
      <c r="D28" s="153"/>
      <c r="E28" s="153"/>
      <c r="H28" s="262"/>
      <c r="I28" s="262"/>
      <c r="J28" s="262"/>
      <c r="K28" s="262"/>
      <c r="L28" s="65"/>
      <c r="M28" s="211"/>
      <c r="N28" s="333">
        <f t="shared" si="0"/>
        <v>0</v>
      </c>
      <c r="O28" s="377" t="s">
        <v>1056</v>
      </c>
      <c r="P28" s="378">
        <v>1.1604369999999999</v>
      </c>
      <c r="Q28" s="333">
        <f t="shared" si="1"/>
        <v>0.48383729208633269</v>
      </c>
      <c r="R28" s="262"/>
      <c r="S28" s="262"/>
      <c r="T28" s="262"/>
      <c r="U28" s="262"/>
    </row>
    <row r="29" spans="1:21" ht="14.5" x14ac:dyDescent="0.35">
      <c r="H29" s="262"/>
      <c r="I29" s="262"/>
      <c r="J29" s="262"/>
      <c r="K29" s="262"/>
      <c r="L29" s="65"/>
      <c r="M29" s="211"/>
      <c r="N29" s="333">
        <f t="shared" si="0"/>
        <v>0</v>
      </c>
      <c r="O29" s="377" t="s">
        <v>1057</v>
      </c>
      <c r="P29" s="378">
        <v>1.0612440000000001</v>
      </c>
      <c r="Q29" s="333">
        <f t="shared" si="1"/>
        <v>0.44247936182909381</v>
      </c>
      <c r="R29" s="262"/>
      <c r="S29" s="262"/>
      <c r="T29" s="262"/>
      <c r="U29" s="262"/>
    </row>
    <row r="30" spans="1:21" ht="14.5" x14ac:dyDescent="0.35">
      <c r="A30" s="147"/>
      <c r="B30" s="147"/>
      <c r="C30" s="147"/>
      <c r="H30" s="262"/>
      <c r="I30" s="262"/>
      <c r="J30" s="262"/>
      <c r="K30" s="262"/>
      <c r="L30" s="65"/>
      <c r="M30" s="211"/>
      <c r="N30" s="333">
        <f t="shared" si="0"/>
        <v>0</v>
      </c>
      <c r="O30" s="377" t="s">
        <v>1058</v>
      </c>
      <c r="P30" s="378">
        <v>1.0446040000000001</v>
      </c>
      <c r="Q30" s="333">
        <f t="shared" si="1"/>
        <v>0.43554141298713467</v>
      </c>
      <c r="R30" s="262"/>
      <c r="S30" s="262"/>
      <c r="T30" s="262"/>
      <c r="U30" s="262"/>
    </row>
    <row r="31" spans="1:21" ht="14.5" x14ac:dyDescent="0.35">
      <c r="H31" s="262"/>
      <c r="I31" s="262"/>
      <c r="J31" s="262"/>
      <c r="K31" s="262"/>
      <c r="L31" s="65"/>
      <c r="M31" s="211"/>
      <c r="N31" s="333">
        <f t="shared" si="0"/>
        <v>0</v>
      </c>
      <c r="O31" s="377" t="s">
        <v>1059</v>
      </c>
      <c r="P31" s="378">
        <v>0.987564</v>
      </c>
      <c r="Q31" s="333">
        <f t="shared" si="1"/>
        <v>0.41175892488945731</v>
      </c>
      <c r="R31" s="262"/>
      <c r="S31" s="262"/>
      <c r="T31" s="262"/>
      <c r="U31" s="262"/>
    </row>
    <row r="32" spans="1:21" ht="14.5" x14ac:dyDescent="0.35">
      <c r="D32" s="147"/>
      <c r="L32" s="65"/>
      <c r="M32" s="211"/>
      <c r="N32" s="333">
        <f t="shared" si="0"/>
        <v>0</v>
      </c>
      <c r="O32" s="377" t="s">
        <v>1060</v>
      </c>
      <c r="P32" s="378">
        <v>0.980796</v>
      </c>
      <c r="Q32" s="333">
        <f t="shared" si="1"/>
        <v>0.40893704762008348</v>
      </c>
    </row>
    <row r="33" spans="12:17" ht="14.5" x14ac:dyDescent="0.35">
      <c r="L33" s="65"/>
      <c r="M33" s="211"/>
      <c r="N33" s="333">
        <f t="shared" si="0"/>
        <v>0</v>
      </c>
      <c r="O33" s="377" t="s">
        <v>1061</v>
      </c>
      <c r="P33" s="378">
        <v>0.92230299999999998</v>
      </c>
      <c r="Q33" s="333">
        <f t="shared" si="1"/>
        <v>0.38454873983085763</v>
      </c>
    </row>
    <row r="34" spans="12:17" ht="14.5" x14ac:dyDescent="0.35">
      <c r="L34" s="65"/>
      <c r="M34" s="211"/>
      <c r="N34" s="333">
        <f t="shared" si="0"/>
        <v>0</v>
      </c>
      <c r="O34" s="377" t="s">
        <v>1062</v>
      </c>
      <c r="P34" s="378">
        <v>0.870934709999999</v>
      </c>
      <c r="Q34" s="333">
        <f t="shared" si="1"/>
        <v>0.3631310374198643</v>
      </c>
    </row>
    <row r="35" spans="12:17" ht="14.5" x14ac:dyDescent="0.35">
      <c r="L35" s="65"/>
      <c r="M35" s="211"/>
      <c r="N35" s="333">
        <f t="shared" si="0"/>
        <v>0</v>
      </c>
      <c r="O35" s="377" t="s">
        <v>1063</v>
      </c>
      <c r="P35" s="378">
        <v>0.86914899999999995</v>
      </c>
      <c r="Q35" s="333">
        <f t="shared" si="1"/>
        <v>0.36238649627644071</v>
      </c>
    </row>
    <row r="36" spans="12:17" ht="14.5" x14ac:dyDescent="0.35">
      <c r="L36" s="65"/>
      <c r="M36" s="211"/>
      <c r="N36" s="333">
        <f t="shared" si="0"/>
        <v>0</v>
      </c>
      <c r="O36" s="377" t="s">
        <v>1064</v>
      </c>
      <c r="P36" s="378">
        <v>0.78041700000000003</v>
      </c>
      <c r="Q36" s="333">
        <f t="shared" si="1"/>
        <v>0.32539021763192627</v>
      </c>
    </row>
    <row r="37" spans="12:17" ht="14.5" x14ac:dyDescent="0.35">
      <c r="L37" s="65"/>
      <c r="M37" s="211"/>
      <c r="N37" s="333">
        <f t="shared" si="0"/>
        <v>0</v>
      </c>
      <c r="O37" s="377" t="s">
        <v>1065</v>
      </c>
      <c r="P37" s="378">
        <v>0.70134799999999997</v>
      </c>
      <c r="Q37" s="333">
        <f t="shared" si="1"/>
        <v>0.29242286925543159</v>
      </c>
    </row>
    <row r="38" spans="12:17" ht="14.5" x14ac:dyDescent="0.35">
      <c r="L38" s="65"/>
      <c r="M38" s="211"/>
      <c r="N38" s="333">
        <f t="shared" si="0"/>
        <v>0</v>
      </c>
      <c r="O38" s="377" t="s">
        <v>1066</v>
      </c>
      <c r="P38" s="378">
        <v>0.68689058999999908</v>
      </c>
      <c r="Q38" s="333">
        <f t="shared" si="1"/>
        <v>0.28639493830788143</v>
      </c>
    </row>
    <row r="39" spans="12:17" ht="14.5" x14ac:dyDescent="0.35">
      <c r="L39" s="65"/>
      <c r="M39" s="211"/>
      <c r="N39" s="333">
        <f t="shared" si="0"/>
        <v>0</v>
      </c>
      <c r="O39" s="377" t="s">
        <v>1067</v>
      </c>
      <c r="P39" s="378">
        <v>0.68495399999999995</v>
      </c>
      <c r="Q39" s="333">
        <f t="shared" si="1"/>
        <v>0.28558748864755429</v>
      </c>
    </row>
    <row r="40" spans="12:17" ht="14.5" x14ac:dyDescent="0.35">
      <c r="L40" s="65"/>
      <c r="M40" s="211"/>
      <c r="N40" s="333">
        <f t="shared" si="0"/>
        <v>0</v>
      </c>
      <c r="O40" s="377" t="s">
        <v>1068</v>
      </c>
      <c r="P40" s="378">
        <v>0.65171100000000004</v>
      </c>
      <c r="Q40" s="333">
        <f t="shared" si="1"/>
        <v>0.27172701789315234</v>
      </c>
    </row>
    <row r="41" spans="12:17" ht="14.5" x14ac:dyDescent="0.35">
      <c r="L41" s="65"/>
      <c r="M41" s="211"/>
      <c r="N41" s="333">
        <f t="shared" si="0"/>
        <v>0</v>
      </c>
      <c r="O41" s="377" t="s">
        <v>1069</v>
      </c>
      <c r="P41" s="378">
        <v>0.640625</v>
      </c>
      <c r="Q41" s="333">
        <f t="shared" si="1"/>
        <v>0.26710477625481344</v>
      </c>
    </row>
    <row r="42" spans="12:17" ht="14.5" x14ac:dyDescent="0.35">
      <c r="L42" s="65"/>
      <c r="M42" s="211"/>
      <c r="N42" s="333">
        <f t="shared" si="0"/>
        <v>0</v>
      </c>
      <c r="O42" s="377" t="s">
        <v>1070</v>
      </c>
      <c r="P42" s="378">
        <v>0.62431499999999995</v>
      </c>
      <c r="Q42" s="333">
        <f t="shared" si="1"/>
        <v>0.26030441894637868</v>
      </c>
    </row>
    <row r="43" spans="12:17" ht="14.5" x14ac:dyDescent="0.35">
      <c r="L43" s="65"/>
      <c r="M43" s="211"/>
      <c r="N43" s="333">
        <f t="shared" si="0"/>
        <v>0</v>
      </c>
      <c r="O43" s="377" t="s">
        <v>1071</v>
      </c>
      <c r="P43" s="378">
        <v>0.61631899999999995</v>
      </c>
      <c r="Q43" s="333">
        <f t="shared" si="1"/>
        <v>0.25697053439467765</v>
      </c>
    </row>
    <row r="44" spans="12:17" ht="14.5" x14ac:dyDescent="0.35">
      <c r="L44" s="65"/>
      <c r="M44" s="211"/>
      <c r="N44" s="333">
        <f t="shared" si="0"/>
        <v>0</v>
      </c>
      <c r="O44" s="377" t="s">
        <v>1072</v>
      </c>
      <c r="P44" s="378">
        <v>0.61573699999999998</v>
      </c>
      <c r="Q44" s="333">
        <f t="shared" si="1"/>
        <v>0.25672787296282545</v>
      </c>
    </row>
    <row r="45" spans="12:17" ht="14.5" x14ac:dyDescent="0.35">
      <c r="L45" s="65"/>
      <c r="M45" s="211"/>
      <c r="N45" s="333">
        <f t="shared" si="0"/>
        <v>0</v>
      </c>
      <c r="O45" s="377" t="s">
        <v>1073</v>
      </c>
      <c r="P45" s="378">
        <v>0.58635400000000004</v>
      </c>
      <c r="Q45" s="333">
        <f t="shared" si="1"/>
        <v>0.24447680620661838</v>
      </c>
    </row>
    <row r="46" spans="12:17" ht="14.5" x14ac:dyDescent="0.35">
      <c r="L46" s="65"/>
      <c r="M46" s="211"/>
      <c r="N46" s="333">
        <f t="shared" si="0"/>
        <v>0</v>
      </c>
      <c r="O46" s="377" t="s">
        <v>1074</v>
      </c>
      <c r="P46" s="378">
        <v>0.48667500000000002</v>
      </c>
      <c r="Q46" s="333">
        <f t="shared" si="1"/>
        <v>0.20291624114546158</v>
      </c>
    </row>
    <row r="47" spans="12:17" ht="14.5" x14ac:dyDescent="0.35">
      <c r="L47" s="65"/>
      <c r="M47" s="211"/>
      <c r="N47" s="333">
        <f t="shared" si="0"/>
        <v>0</v>
      </c>
      <c r="O47" s="377" t="s">
        <v>1075</v>
      </c>
      <c r="P47" s="378">
        <v>0.48186099999999998</v>
      </c>
      <c r="Q47" s="333">
        <f t="shared" si="1"/>
        <v>0.20090907253216883</v>
      </c>
    </row>
    <row r="48" spans="12:17" ht="14.5" x14ac:dyDescent="0.35">
      <c r="L48" s="65"/>
      <c r="M48" s="211"/>
      <c r="N48" s="333">
        <f t="shared" si="0"/>
        <v>0</v>
      </c>
      <c r="O48" s="377" t="s">
        <v>1076</v>
      </c>
      <c r="P48" s="378">
        <v>0.47109540999999899</v>
      </c>
      <c r="Q48" s="333">
        <f t="shared" si="1"/>
        <v>0.19642042393400089</v>
      </c>
    </row>
    <row r="49" spans="12:17" ht="14.5" x14ac:dyDescent="0.35">
      <c r="L49" s="65"/>
      <c r="M49" s="211"/>
      <c r="N49" s="333">
        <f t="shared" si="0"/>
        <v>0</v>
      </c>
      <c r="O49" s="377" t="s">
        <v>1077</v>
      </c>
      <c r="P49" s="378">
        <v>0.45989000000000002</v>
      </c>
      <c r="Q49" s="333">
        <f t="shared" si="1"/>
        <v>0.19174839500772864</v>
      </c>
    </row>
    <row r="50" spans="12:17" ht="14.5" x14ac:dyDescent="0.35">
      <c r="L50" s="65"/>
      <c r="M50" s="211"/>
      <c r="N50" s="333">
        <f t="shared" si="0"/>
        <v>0</v>
      </c>
      <c r="O50" s="377" t="s">
        <v>1078</v>
      </c>
      <c r="P50" s="378">
        <v>0.44322600000000001</v>
      </c>
      <c r="Q50" s="333">
        <f t="shared" si="1"/>
        <v>0.18480043950878586</v>
      </c>
    </row>
    <row r="51" spans="12:17" ht="14.5" x14ac:dyDescent="0.35">
      <c r="L51" s="65"/>
      <c r="M51" s="211"/>
      <c r="N51" s="333">
        <f t="shared" si="0"/>
        <v>0</v>
      </c>
      <c r="O51" s="377" t="s">
        <v>1079</v>
      </c>
      <c r="P51" s="378">
        <v>0.43823299999999998</v>
      </c>
      <c r="Q51" s="333">
        <f t="shared" si="1"/>
        <v>0.18271863791215712</v>
      </c>
    </row>
    <row r="52" spans="12:17" ht="14.5" x14ac:dyDescent="0.35">
      <c r="L52" s="65"/>
      <c r="M52" s="211"/>
      <c r="N52" s="333">
        <f t="shared" si="0"/>
        <v>0</v>
      </c>
      <c r="O52" s="377" t="s">
        <v>1080</v>
      </c>
      <c r="P52" s="378">
        <v>0.41911999999999999</v>
      </c>
      <c r="Q52" s="333">
        <f t="shared" si="1"/>
        <v>0.17474958645684666</v>
      </c>
    </row>
    <row r="53" spans="12:17" ht="14.5" x14ac:dyDescent="0.35">
      <c r="L53" s="65"/>
      <c r="M53" s="211"/>
      <c r="N53" s="333">
        <f t="shared" si="0"/>
        <v>0</v>
      </c>
      <c r="O53" s="377" t="s">
        <v>1081</v>
      </c>
      <c r="P53" s="378">
        <v>0.39950400000000003</v>
      </c>
      <c r="Q53" s="333">
        <f t="shared" si="1"/>
        <v>0.16657081214892175</v>
      </c>
    </row>
    <row r="54" spans="12:17" ht="14.5" x14ac:dyDescent="0.35">
      <c r="L54" s="65"/>
      <c r="M54" s="211"/>
      <c r="N54" s="333">
        <f t="shared" si="0"/>
        <v>0</v>
      </c>
      <c r="O54" s="377" t="s">
        <v>1082</v>
      </c>
      <c r="P54" s="378">
        <v>0.38600800000000002</v>
      </c>
      <c r="Q54" s="333">
        <f t="shared" si="1"/>
        <v>0.1609437353718135</v>
      </c>
    </row>
    <row r="55" spans="12:17" ht="14.5" x14ac:dyDescent="0.35">
      <c r="L55" s="65"/>
      <c r="M55" s="211"/>
      <c r="N55" s="333">
        <f t="shared" si="0"/>
        <v>0</v>
      </c>
      <c r="O55" s="377" t="s">
        <v>1029</v>
      </c>
      <c r="P55" s="378">
        <v>0.384162</v>
      </c>
      <c r="Q55" s="333">
        <f t="shared" si="1"/>
        <v>0.16017405667215864</v>
      </c>
    </row>
    <row r="56" spans="12:17" ht="14.5" x14ac:dyDescent="0.35">
      <c r="L56" s="65"/>
      <c r="M56" s="211"/>
      <c r="N56" s="333">
        <f t="shared" si="0"/>
        <v>0</v>
      </c>
      <c r="O56" s="377" t="s">
        <v>1083</v>
      </c>
      <c r="P56" s="378">
        <v>0.35555799999999999</v>
      </c>
      <c r="Q56" s="333">
        <f t="shared" si="1"/>
        <v>0.14824778932387739</v>
      </c>
    </row>
    <row r="57" spans="12:17" ht="14.5" x14ac:dyDescent="0.35">
      <c r="L57" s="65"/>
      <c r="M57" s="211"/>
      <c r="N57" s="333">
        <f t="shared" si="0"/>
        <v>0</v>
      </c>
      <c r="O57" s="377" t="s">
        <v>1084</v>
      </c>
      <c r="P57" s="378">
        <v>0.34763699999999997</v>
      </c>
      <c r="Q57" s="333">
        <f t="shared" si="1"/>
        <v>0.14494517557525005</v>
      </c>
    </row>
    <row r="58" spans="12:17" ht="14.5" x14ac:dyDescent="0.35">
      <c r="L58" s="65"/>
      <c r="M58" s="211"/>
      <c r="N58" s="333">
        <f t="shared" si="0"/>
        <v>0</v>
      </c>
      <c r="O58" s="377" t="s">
        <v>1085</v>
      </c>
      <c r="P58" s="378">
        <v>0.34698299999999999</v>
      </c>
      <c r="Q58" s="333">
        <f t="shared" si="1"/>
        <v>0.14467249417244712</v>
      </c>
    </row>
    <row r="59" spans="12:17" ht="14.5" x14ac:dyDescent="0.35">
      <c r="L59" s="65"/>
      <c r="M59" s="211"/>
      <c r="N59" s="333">
        <f t="shared" si="0"/>
        <v>0</v>
      </c>
      <c r="O59" s="377" t="s">
        <v>1086</v>
      </c>
      <c r="P59" s="378">
        <v>0.32745999999999997</v>
      </c>
      <c r="Q59" s="333">
        <f t="shared" si="1"/>
        <v>0.1365324956603336</v>
      </c>
    </row>
    <row r="60" spans="12:17" ht="14.5" x14ac:dyDescent="0.35">
      <c r="L60" s="65"/>
      <c r="M60" s="211"/>
      <c r="N60" s="333">
        <f t="shared" si="0"/>
        <v>0</v>
      </c>
      <c r="O60" s="377" t="s">
        <v>1087</v>
      </c>
      <c r="P60" s="378">
        <v>0.30641699999999999</v>
      </c>
      <c r="Q60" s="333">
        <f t="shared" si="1"/>
        <v>0.12775874220592573</v>
      </c>
    </row>
    <row r="61" spans="12:17" ht="14.5" x14ac:dyDescent="0.35">
      <c r="L61" s="65"/>
      <c r="M61" s="211"/>
      <c r="N61" s="333">
        <f t="shared" si="0"/>
        <v>0</v>
      </c>
      <c r="O61" s="377" t="s">
        <v>1088</v>
      </c>
      <c r="P61" s="378">
        <v>0.29787608000000004</v>
      </c>
      <c r="Q61" s="333">
        <f t="shared" si="1"/>
        <v>0.12419765650741217</v>
      </c>
    </row>
    <row r="62" spans="12:17" ht="14.5" x14ac:dyDescent="0.35">
      <c r="L62" s="65"/>
      <c r="M62" s="211"/>
      <c r="N62" s="333">
        <f t="shared" si="0"/>
        <v>0</v>
      </c>
      <c r="O62" s="377" t="s">
        <v>1089</v>
      </c>
      <c r="P62" s="378">
        <v>0.29780477</v>
      </c>
      <c r="Q62" s="333">
        <f t="shared" si="1"/>
        <v>0.12416792422784964</v>
      </c>
    </row>
    <row r="63" spans="12:17" ht="14.5" x14ac:dyDescent="0.35">
      <c r="L63" s="65"/>
      <c r="M63" s="211"/>
      <c r="N63" s="333">
        <f t="shared" si="0"/>
        <v>0</v>
      </c>
      <c r="O63" s="377" t="s">
        <v>1090</v>
      </c>
      <c r="P63" s="378">
        <v>0.28345199999999998</v>
      </c>
      <c r="Q63" s="333">
        <f t="shared" si="1"/>
        <v>0.1181836223047483</v>
      </c>
    </row>
    <row r="64" spans="12:17" ht="14.5" x14ac:dyDescent="0.35">
      <c r="L64" s="65"/>
      <c r="M64" s="211"/>
      <c r="N64" s="333">
        <f t="shared" si="0"/>
        <v>0</v>
      </c>
      <c r="O64" s="377" t="s">
        <v>1091</v>
      </c>
      <c r="P64" s="378">
        <v>0.279557</v>
      </c>
      <c r="Q64" s="333">
        <f t="shared" si="1"/>
        <v>0.11655962526511902</v>
      </c>
    </row>
    <row r="65" spans="12:17" ht="14.5" x14ac:dyDescent="0.35">
      <c r="L65" s="65"/>
      <c r="M65" s="211"/>
      <c r="N65" s="333">
        <f t="shared" si="0"/>
        <v>0</v>
      </c>
      <c r="O65" s="377" t="s">
        <v>1092</v>
      </c>
      <c r="P65" s="378">
        <v>0.27948722999999898</v>
      </c>
      <c r="Q65" s="333">
        <f t="shared" si="1"/>
        <v>0.11653053507937922</v>
      </c>
    </row>
    <row r="66" spans="12:17" ht="14.5" x14ac:dyDescent="0.35">
      <c r="L66" s="65"/>
      <c r="M66" s="211"/>
      <c r="N66" s="333">
        <f t="shared" si="0"/>
        <v>0</v>
      </c>
      <c r="O66" s="377" t="s">
        <v>1093</v>
      </c>
      <c r="P66" s="378">
        <v>0.267961229999999</v>
      </c>
      <c r="Q66" s="333">
        <f t="shared" si="1"/>
        <v>0.11172483806300773</v>
      </c>
    </row>
    <row r="67" spans="12:17" ht="14.5" x14ac:dyDescent="0.35">
      <c r="L67" s="65"/>
      <c r="M67" s="211"/>
      <c r="N67" s="333">
        <f t="shared" ref="N67:N130" si="2">(M67/$M$567)*100</f>
        <v>0</v>
      </c>
      <c r="O67" s="377" t="s">
        <v>1094</v>
      </c>
      <c r="P67" s="378">
        <v>0.25563200000000003</v>
      </c>
      <c r="Q67" s="333">
        <f t="shared" ref="Q67:Q130" si="3">(P67/$P$567)*100</f>
        <v>0.10658423908459783</v>
      </c>
    </row>
    <row r="68" spans="12:17" ht="14.5" x14ac:dyDescent="0.35">
      <c r="L68" s="65"/>
      <c r="M68" s="211"/>
      <c r="N68" s="333">
        <f t="shared" si="2"/>
        <v>0</v>
      </c>
      <c r="O68" s="377" t="s">
        <v>1095</v>
      </c>
      <c r="P68" s="378">
        <v>0.251301</v>
      </c>
      <c r="Q68" s="333">
        <f t="shared" si="3"/>
        <v>0.1047784544430999</v>
      </c>
    </row>
    <row r="69" spans="12:17" ht="14.5" x14ac:dyDescent="0.35">
      <c r="L69" s="65"/>
      <c r="M69" s="211"/>
      <c r="N69" s="333">
        <f t="shared" si="2"/>
        <v>0</v>
      </c>
      <c r="O69" s="377" t="s">
        <v>1096</v>
      </c>
      <c r="P69" s="378">
        <v>0.24821199999999999</v>
      </c>
      <c r="Q69" s="333">
        <f t="shared" si="3"/>
        <v>0.10349051430050302</v>
      </c>
    </row>
    <row r="70" spans="12:17" ht="14.5" x14ac:dyDescent="0.35">
      <c r="L70" s="65"/>
      <c r="M70" s="211"/>
      <c r="N70" s="333">
        <f t="shared" si="2"/>
        <v>0</v>
      </c>
      <c r="O70" s="377" t="s">
        <v>1097</v>
      </c>
      <c r="P70" s="378">
        <v>0.24398400000000001</v>
      </c>
      <c r="Q70" s="333">
        <f t="shared" si="3"/>
        <v>0.10172767489522638</v>
      </c>
    </row>
    <row r="71" spans="12:17" ht="14.5" x14ac:dyDescent="0.35">
      <c r="L71" s="65"/>
      <c r="M71" s="211"/>
      <c r="N71" s="333">
        <f t="shared" si="2"/>
        <v>0</v>
      </c>
      <c r="O71" s="377" t="s">
        <v>1098</v>
      </c>
      <c r="P71" s="378">
        <v>0.24285799999999999</v>
      </c>
      <c r="Q71" s="333">
        <f t="shared" si="3"/>
        <v>0.1012581959050794</v>
      </c>
    </row>
    <row r="72" spans="12:17" ht="14.5" x14ac:dyDescent="0.35">
      <c r="L72" s="65"/>
      <c r="M72" s="211"/>
      <c r="N72" s="333">
        <f t="shared" si="2"/>
        <v>0</v>
      </c>
      <c r="O72" s="377" t="s">
        <v>1099</v>
      </c>
      <c r="P72" s="378">
        <v>0.241678</v>
      </c>
      <c r="Q72" s="333">
        <f t="shared" si="3"/>
        <v>0.10076620193671931</v>
      </c>
    </row>
    <row r="73" spans="12:17" ht="14.5" x14ac:dyDescent="0.35">
      <c r="L73" s="65"/>
      <c r="M73" s="211"/>
      <c r="N73" s="333">
        <f t="shared" si="2"/>
        <v>0</v>
      </c>
      <c r="O73" s="377" t="s">
        <v>1100</v>
      </c>
      <c r="P73" s="378">
        <v>0.238431</v>
      </c>
      <c r="Q73" s="333">
        <f t="shared" si="3"/>
        <v>9.9412384635647097E-2</v>
      </c>
    </row>
    <row r="74" spans="12:17" ht="14.5" x14ac:dyDescent="0.35">
      <c r="L74" s="65"/>
      <c r="M74" s="211"/>
      <c r="N74" s="333">
        <f t="shared" si="2"/>
        <v>0</v>
      </c>
      <c r="O74" s="377" t="s">
        <v>1101</v>
      </c>
      <c r="P74" s="378">
        <v>0.23333200000000001</v>
      </c>
      <c r="Q74" s="333">
        <f t="shared" si="3"/>
        <v>9.7286386970674155E-2</v>
      </c>
    </row>
    <row r="75" spans="12:17" ht="14.5" x14ac:dyDescent="0.35">
      <c r="L75" s="65"/>
      <c r="M75" s="211"/>
      <c r="N75" s="333">
        <f t="shared" si="2"/>
        <v>0</v>
      </c>
      <c r="O75" s="377" t="s">
        <v>1102</v>
      </c>
      <c r="P75" s="378">
        <v>0.219254</v>
      </c>
      <c r="Q75" s="333">
        <f t="shared" si="3"/>
        <v>9.1416648761713737E-2</v>
      </c>
    </row>
    <row r="76" spans="12:17" ht="14.5" x14ac:dyDescent="0.35">
      <c r="L76" s="65"/>
      <c r="M76" s="211"/>
      <c r="N76" s="333">
        <f t="shared" si="2"/>
        <v>0</v>
      </c>
      <c r="O76" s="377" t="s">
        <v>1103</v>
      </c>
      <c r="P76" s="378">
        <v>0.21696399999999999</v>
      </c>
      <c r="Q76" s="333">
        <f t="shared" si="3"/>
        <v>9.0461846907862381E-2</v>
      </c>
    </row>
    <row r="77" spans="12:17" ht="14.5" x14ac:dyDescent="0.35">
      <c r="L77" s="65"/>
      <c r="M77" s="211"/>
      <c r="N77" s="333">
        <f t="shared" si="2"/>
        <v>0</v>
      </c>
      <c r="O77" s="377" t="s">
        <v>1104</v>
      </c>
      <c r="P77" s="378">
        <v>0.21439900000000001</v>
      </c>
      <c r="Q77" s="333">
        <f t="shared" si="3"/>
        <v>8.9392385442740682E-2</v>
      </c>
    </row>
    <row r="78" spans="12:17" ht="14.5" x14ac:dyDescent="0.35">
      <c r="L78" s="65"/>
      <c r="M78" s="211"/>
      <c r="N78" s="333">
        <f t="shared" si="2"/>
        <v>0</v>
      </c>
      <c r="O78" s="377" t="s">
        <v>1105</v>
      </c>
      <c r="P78" s="378">
        <v>0.21133199999999999</v>
      </c>
      <c r="Q78" s="333">
        <f t="shared" si="3"/>
        <v>8.8113618069045427E-2</v>
      </c>
    </row>
    <row r="79" spans="12:17" ht="14.5" x14ac:dyDescent="0.35">
      <c r="L79" s="65"/>
      <c r="M79" s="211"/>
      <c r="N79" s="333">
        <f t="shared" si="2"/>
        <v>0</v>
      </c>
      <c r="O79" s="377" t="s">
        <v>1106</v>
      </c>
      <c r="P79" s="378">
        <v>0.20720001000000002</v>
      </c>
      <c r="Q79" s="333">
        <f t="shared" si="3"/>
        <v>8.6390809461143594E-2</v>
      </c>
    </row>
    <row r="80" spans="12:17" ht="14.5" x14ac:dyDescent="0.35">
      <c r="L80" s="65"/>
      <c r="M80" s="211"/>
      <c r="N80" s="333">
        <f t="shared" si="2"/>
        <v>0</v>
      </c>
      <c r="O80" s="377" t="s">
        <v>1107</v>
      </c>
      <c r="P80" s="378">
        <v>0.20660700000000001</v>
      </c>
      <c r="Q80" s="333">
        <f t="shared" si="3"/>
        <v>8.6143557475400173E-2</v>
      </c>
    </row>
    <row r="81" spans="12:17" ht="14.5" x14ac:dyDescent="0.35">
      <c r="L81" s="65"/>
      <c r="M81" s="211"/>
      <c r="N81" s="333">
        <f t="shared" si="2"/>
        <v>0</v>
      </c>
      <c r="O81" s="377" t="s">
        <v>1108</v>
      </c>
      <c r="P81" s="378">
        <v>0.199735</v>
      </c>
      <c r="Q81" s="333">
        <f t="shared" si="3"/>
        <v>8.3278318025764159E-2</v>
      </c>
    </row>
    <row r="82" spans="12:17" ht="14.5" x14ac:dyDescent="0.35">
      <c r="L82" s="65"/>
      <c r="M82" s="211"/>
      <c r="N82" s="333">
        <f t="shared" si="2"/>
        <v>0</v>
      </c>
      <c r="O82" s="377" t="s">
        <v>1109</v>
      </c>
      <c r="P82" s="378">
        <v>0.198353</v>
      </c>
      <c r="Q82" s="333">
        <f t="shared" si="3"/>
        <v>8.2702101361125477E-2</v>
      </c>
    </row>
    <row r="83" spans="12:17" ht="14.5" x14ac:dyDescent="0.35">
      <c r="L83" s="65"/>
      <c r="M83" s="211"/>
      <c r="N83" s="333">
        <f t="shared" si="2"/>
        <v>0</v>
      </c>
      <c r="O83" s="377" t="s">
        <v>1110</v>
      </c>
      <c r="P83" s="378">
        <v>0.19262000000000001</v>
      </c>
      <c r="Q83" s="333">
        <f t="shared" si="3"/>
        <v>8.031176117416923E-2</v>
      </c>
    </row>
    <row r="84" spans="12:17" ht="14.5" x14ac:dyDescent="0.35">
      <c r="L84" s="65"/>
      <c r="M84" s="211"/>
      <c r="N84" s="333">
        <f t="shared" si="2"/>
        <v>0</v>
      </c>
      <c r="O84" s="377" t="s">
        <v>1111</v>
      </c>
      <c r="P84" s="378">
        <v>0.18450286999999999</v>
      </c>
      <c r="Q84" s="333">
        <f t="shared" si="3"/>
        <v>7.6927372190783883E-2</v>
      </c>
    </row>
    <row r="85" spans="12:17" ht="14.5" x14ac:dyDescent="0.35">
      <c r="L85" s="65"/>
      <c r="M85" s="211"/>
      <c r="N85" s="333">
        <f t="shared" si="2"/>
        <v>0</v>
      </c>
      <c r="O85" s="377" t="s">
        <v>1112</v>
      </c>
      <c r="P85" s="378">
        <v>0.18304000000000001</v>
      </c>
      <c r="Q85" s="333">
        <f t="shared" si="3"/>
        <v>7.6317437261550908E-2</v>
      </c>
    </row>
    <row r="86" spans="12:17" ht="14.5" x14ac:dyDescent="0.35">
      <c r="L86" s="65"/>
      <c r="M86" s="211"/>
      <c r="N86" s="333">
        <f t="shared" si="2"/>
        <v>0</v>
      </c>
      <c r="O86" s="377" t="s">
        <v>1113</v>
      </c>
      <c r="P86" s="378">
        <v>0.17660999999999999</v>
      </c>
      <c r="Q86" s="333">
        <f t="shared" si="3"/>
        <v>7.3636487078029417E-2</v>
      </c>
    </row>
    <row r="87" spans="12:17" ht="14.5" x14ac:dyDescent="0.35">
      <c r="L87" s="65"/>
      <c r="M87" s="211"/>
      <c r="N87" s="333">
        <f t="shared" si="2"/>
        <v>0</v>
      </c>
      <c r="O87" s="377" t="s">
        <v>1114</v>
      </c>
      <c r="P87" s="378">
        <v>0.17644899999999999</v>
      </c>
      <c r="Q87" s="333">
        <f t="shared" si="3"/>
        <v>7.3569359087431146E-2</v>
      </c>
    </row>
    <row r="88" spans="12:17" ht="14.5" x14ac:dyDescent="0.35">
      <c r="L88" s="65"/>
      <c r="M88" s="211"/>
      <c r="N88" s="333">
        <f t="shared" si="2"/>
        <v>0</v>
      </c>
      <c r="O88" s="377" t="s">
        <v>1115</v>
      </c>
      <c r="P88" s="378">
        <v>0.17402500000000001</v>
      </c>
      <c r="Q88" s="333">
        <f t="shared" si="3"/>
        <v>7.2558686732088054E-2</v>
      </c>
    </row>
    <row r="89" spans="12:17" ht="14.5" x14ac:dyDescent="0.35">
      <c r="L89" s="65"/>
      <c r="M89" s="211"/>
      <c r="N89" s="333">
        <f t="shared" si="2"/>
        <v>0</v>
      </c>
      <c r="O89" s="377" t="s">
        <v>1116</v>
      </c>
      <c r="P89" s="378">
        <v>0.17139099999999999</v>
      </c>
      <c r="Q89" s="333">
        <f t="shared" si="3"/>
        <v>7.1460456128138491E-2</v>
      </c>
    </row>
    <row r="90" spans="12:17" ht="14.5" x14ac:dyDescent="0.35">
      <c r="L90" s="65"/>
      <c r="M90" s="211"/>
      <c r="N90" s="333">
        <f t="shared" si="2"/>
        <v>0</v>
      </c>
      <c r="O90" s="377" t="s">
        <v>1117</v>
      </c>
      <c r="P90" s="378">
        <v>0.15811</v>
      </c>
      <c r="Q90" s="333">
        <f t="shared" si="3"/>
        <v>6.5923022319841651E-2</v>
      </c>
    </row>
    <row r="91" spans="12:17" ht="14.5" x14ac:dyDescent="0.35">
      <c r="L91" s="65"/>
      <c r="M91" s="211"/>
      <c r="N91" s="333">
        <f t="shared" si="2"/>
        <v>0</v>
      </c>
      <c r="O91" s="377" t="s">
        <v>1118</v>
      </c>
      <c r="P91" s="378">
        <v>0.154724</v>
      </c>
      <c r="Q91" s="333">
        <f t="shared" si="3"/>
        <v>6.4511249797072789E-2</v>
      </c>
    </row>
    <row r="92" spans="12:17" ht="14.5" x14ac:dyDescent="0.35">
      <c r="L92" s="65"/>
      <c r="M92" s="211"/>
      <c r="N92" s="333">
        <f t="shared" si="2"/>
        <v>0</v>
      </c>
      <c r="O92" s="377" t="s">
        <v>1119</v>
      </c>
      <c r="P92" s="378">
        <v>0.153442</v>
      </c>
      <c r="Q92" s="333">
        <f t="shared" si="3"/>
        <v>6.3976727536532413E-2</v>
      </c>
    </row>
    <row r="93" spans="12:17" ht="14.5" x14ac:dyDescent="0.35">
      <c r="L93" s="65"/>
      <c r="M93" s="211"/>
      <c r="N93" s="333">
        <f t="shared" si="2"/>
        <v>0</v>
      </c>
      <c r="O93" s="377" t="s">
        <v>1120</v>
      </c>
      <c r="P93" s="378">
        <v>0.149919</v>
      </c>
      <c r="Q93" s="333">
        <f t="shared" si="3"/>
        <v>6.250783368014888E-2</v>
      </c>
    </row>
    <row r="94" spans="12:17" ht="14.5" x14ac:dyDescent="0.35">
      <c r="L94" s="65"/>
      <c r="M94" s="211"/>
      <c r="N94" s="333">
        <f t="shared" si="2"/>
        <v>0</v>
      </c>
      <c r="O94" s="377" t="s">
        <v>1121</v>
      </c>
      <c r="P94" s="378">
        <v>0.14915</v>
      </c>
      <c r="Q94" s="333">
        <f t="shared" si="3"/>
        <v>6.2187203712632859E-2</v>
      </c>
    </row>
    <row r="95" spans="12:17" ht="14.5" x14ac:dyDescent="0.35">
      <c r="L95" s="65"/>
      <c r="M95" s="211"/>
      <c r="N95" s="333">
        <f t="shared" si="2"/>
        <v>0</v>
      </c>
      <c r="O95" s="377" t="s">
        <v>1122</v>
      </c>
      <c r="P95" s="378">
        <v>0.14666000000000001</v>
      </c>
      <c r="Q95" s="333">
        <f t="shared" si="3"/>
        <v>6.1149013050584886E-2</v>
      </c>
    </row>
    <row r="96" spans="12:17" ht="14.5" x14ac:dyDescent="0.35">
      <c r="L96" s="65"/>
      <c r="M96" s="211"/>
      <c r="N96" s="333">
        <f t="shared" si="2"/>
        <v>0</v>
      </c>
      <c r="O96" s="377" t="s">
        <v>1123</v>
      </c>
      <c r="P96" s="378">
        <v>0.144402</v>
      </c>
      <c r="Q96" s="333">
        <f t="shared" si="3"/>
        <v>6.0207553406044979E-2</v>
      </c>
    </row>
    <row r="97" spans="12:17" ht="14.5" x14ac:dyDescent="0.35">
      <c r="L97" s="65"/>
      <c r="M97" s="211"/>
      <c r="N97" s="333">
        <f t="shared" si="2"/>
        <v>0</v>
      </c>
      <c r="O97" s="377" t="s">
        <v>1124</v>
      </c>
      <c r="P97" s="378">
        <v>0.14192199999999999</v>
      </c>
      <c r="Q97" s="333">
        <f t="shared" si="3"/>
        <v>5.9173532184406838E-2</v>
      </c>
    </row>
    <row r="98" spans="12:17" ht="14.5" x14ac:dyDescent="0.35">
      <c r="L98" s="65"/>
      <c r="M98" s="211"/>
      <c r="N98" s="333">
        <f t="shared" si="2"/>
        <v>0</v>
      </c>
      <c r="O98" s="377" t="s">
        <v>1125</v>
      </c>
      <c r="P98" s="378">
        <v>0.14174999999999999</v>
      </c>
      <c r="Q98" s="333">
        <f t="shared" si="3"/>
        <v>5.9101817809357735E-2</v>
      </c>
    </row>
    <row r="99" spans="12:17" ht="14.5" x14ac:dyDescent="0.35">
      <c r="L99" s="65"/>
      <c r="M99" s="211"/>
      <c r="N99" s="333">
        <f t="shared" si="2"/>
        <v>0</v>
      </c>
      <c r="O99" s="377" t="s">
        <v>1126</v>
      </c>
      <c r="P99" s="378">
        <v>0.14100099999999999</v>
      </c>
      <c r="Q99" s="333">
        <f t="shared" si="3"/>
        <v>5.878952672266137E-2</v>
      </c>
    </row>
    <row r="100" spans="12:17" ht="14.5" x14ac:dyDescent="0.35">
      <c r="L100" s="65"/>
      <c r="M100" s="211"/>
      <c r="N100" s="333">
        <f t="shared" si="2"/>
        <v>0</v>
      </c>
      <c r="O100" s="377" t="s">
        <v>1127</v>
      </c>
      <c r="P100" s="378">
        <v>0.140184</v>
      </c>
      <c r="Q100" s="333">
        <f t="shared" si="3"/>
        <v>5.844888344117817E-2</v>
      </c>
    </row>
    <row r="101" spans="12:17" ht="14.5" x14ac:dyDescent="0.35">
      <c r="L101" s="65"/>
      <c r="M101" s="211"/>
      <c r="N101" s="333">
        <f t="shared" si="2"/>
        <v>0</v>
      </c>
      <c r="O101" s="377" t="s">
        <v>1128</v>
      </c>
      <c r="P101" s="378">
        <v>0.13877145999999901</v>
      </c>
      <c r="Q101" s="333">
        <f t="shared" si="3"/>
        <v>5.785993330552746E-2</v>
      </c>
    </row>
    <row r="102" spans="12:17" ht="14.5" x14ac:dyDescent="0.35">
      <c r="L102" s="65"/>
      <c r="M102" s="211"/>
      <c r="N102" s="333">
        <f t="shared" si="2"/>
        <v>0</v>
      </c>
      <c r="O102" s="377" t="s">
        <v>1129</v>
      </c>
      <c r="P102" s="378">
        <v>0.13814899999999999</v>
      </c>
      <c r="Q102" s="333">
        <f t="shared" si="3"/>
        <v>5.7600402317777508E-2</v>
      </c>
    </row>
    <row r="103" spans="12:17" ht="14.5" x14ac:dyDescent="0.35">
      <c r="L103" s="65"/>
      <c r="M103" s="211"/>
      <c r="N103" s="333">
        <f t="shared" si="2"/>
        <v>0</v>
      </c>
      <c r="O103" s="377" t="s">
        <v>1130</v>
      </c>
      <c r="P103" s="378">
        <v>0.13802</v>
      </c>
      <c r="Q103" s="333">
        <f t="shared" si="3"/>
        <v>5.7546616536490694E-2</v>
      </c>
    </row>
    <row r="104" spans="12:17" ht="14.5" x14ac:dyDescent="0.35">
      <c r="L104" s="65"/>
      <c r="M104" s="211"/>
      <c r="N104" s="333">
        <f t="shared" si="2"/>
        <v>0</v>
      </c>
      <c r="O104" s="377" t="s">
        <v>1131</v>
      </c>
      <c r="P104" s="378">
        <v>0.13389999999999999</v>
      </c>
      <c r="Q104" s="333">
        <f t="shared" si="3"/>
        <v>5.5828807087640216E-2</v>
      </c>
    </row>
    <row r="105" spans="12:17" ht="14.5" x14ac:dyDescent="0.35">
      <c r="L105" s="65"/>
      <c r="M105" s="211"/>
      <c r="N105" s="333">
        <f t="shared" si="2"/>
        <v>0</v>
      </c>
      <c r="O105" s="377" t="s">
        <v>1132</v>
      </c>
      <c r="P105" s="378">
        <v>0.12993032000000002</v>
      </c>
      <c r="Q105" s="333">
        <f t="shared" si="3"/>
        <v>5.4173672667030347E-2</v>
      </c>
    </row>
    <row r="106" spans="12:17" ht="14.5" x14ac:dyDescent="0.35">
      <c r="L106" s="65"/>
      <c r="M106" s="211"/>
      <c r="N106" s="333">
        <f t="shared" si="2"/>
        <v>0</v>
      </c>
      <c r="O106" s="377" t="s">
        <v>1133</v>
      </c>
      <c r="P106" s="378">
        <v>0.117563</v>
      </c>
      <c r="Q106" s="333">
        <f t="shared" si="3"/>
        <v>4.9017192290098932E-2</v>
      </c>
    </row>
    <row r="107" spans="12:17" ht="14.5" x14ac:dyDescent="0.35">
      <c r="L107" s="65"/>
      <c r="M107" s="211"/>
      <c r="N107" s="333">
        <f t="shared" si="2"/>
        <v>0</v>
      </c>
      <c r="O107" s="377" t="s">
        <v>1134</v>
      </c>
      <c r="P107" s="378">
        <v>0.11222600000000001</v>
      </c>
      <c r="Q107" s="333">
        <f t="shared" si="3"/>
        <v>4.6791961943372012E-2</v>
      </c>
    </row>
    <row r="108" spans="12:17" ht="14.5" x14ac:dyDescent="0.35">
      <c r="L108" s="65"/>
      <c r="M108" s="211"/>
      <c r="N108" s="333">
        <f t="shared" si="2"/>
        <v>0</v>
      </c>
      <c r="O108" s="377" t="s">
        <v>1135</v>
      </c>
      <c r="P108" s="378">
        <v>0.10770286999999999</v>
      </c>
      <c r="Q108" s="333">
        <f t="shared" si="3"/>
        <v>4.4906069843280008E-2</v>
      </c>
    </row>
    <row r="109" spans="12:17" ht="14.5" x14ac:dyDescent="0.35">
      <c r="L109" s="65"/>
      <c r="M109" s="211"/>
      <c r="N109" s="333">
        <f t="shared" si="2"/>
        <v>0</v>
      </c>
      <c r="O109" s="377" t="s">
        <v>1136</v>
      </c>
      <c r="P109" s="378">
        <v>0.107192</v>
      </c>
      <c r="Q109" s="333">
        <f t="shared" si="3"/>
        <v>4.4693065641062964E-2</v>
      </c>
    </row>
    <row r="110" spans="12:17" ht="14.5" x14ac:dyDescent="0.35">
      <c r="L110" s="65"/>
      <c r="M110" s="211"/>
      <c r="N110" s="333">
        <f t="shared" si="2"/>
        <v>0</v>
      </c>
      <c r="O110" s="377" t="s">
        <v>1137</v>
      </c>
      <c r="P110" s="378">
        <v>0.104709</v>
      </c>
      <c r="Q110" s="333">
        <f t="shared" si="3"/>
        <v>4.3657793587301867E-2</v>
      </c>
    </row>
    <row r="111" spans="12:17" ht="14.5" x14ac:dyDescent="0.35">
      <c r="L111" s="65"/>
      <c r="M111" s="211"/>
      <c r="N111" s="333">
        <f t="shared" si="2"/>
        <v>0</v>
      </c>
      <c r="O111" s="377" t="s">
        <v>1138</v>
      </c>
      <c r="P111" s="378">
        <v>9.4703999999999997E-2</v>
      </c>
      <c r="Q111" s="333">
        <f t="shared" si="3"/>
        <v>3.9486268457265716E-2</v>
      </c>
    </row>
    <row r="112" spans="12:17" ht="14.5" x14ac:dyDescent="0.35">
      <c r="L112" s="65"/>
      <c r="M112" s="211"/>
      <c r="N112" s="333">
        <f t="shared" si="2"/>
        <v>0</v>
      </c>
      <c r="O112" s="377" t="s">
        <v>1139</v>
      </c>
      <c r="P112" s="378">
        <v>9.2243000000000006E-2</v>
      </c>
      <c r="Q112" s="333">
        <f t="shared" si="3"/>
        <v>3.8460169172406258E-2</v>
      </c>
    </row>
    <row r="113" spans="12:17" ht="14.5" x14ac:dyDescent="0.35">
      <c r="L113" s="65"/>
      <c r="M113" s="211"/>
      <c r="N113" s="333">
        <f t="shared" si="2"/>
        <v>0</v>
      </c>
      <c r="O113" s="377" t="s">
        <v>1140</v>
      </c>
      <c r="P113" s="378">
        <v>8.7086999999999998E-2</v>
      </c>
      <c r="Q113" s="333">
        <f t="shared" si="3"/>
        <v>3.6310405697097273E-2</v>
      </c>
    </row>
    <row r="114" spans="12:17" ht="14.5" x14ac:dyDescent="0.35">
      <c r="L114" s="65"/>
      <c r="M114" s="211"/>
      <c r="N114" s="333">
        <f t="shared" si="2"/>
        <v>0</v>
      </c>
      <c r="O114" s="377" t="s">
        <v>1141</v>
      </c>
      <c r="P114" s="378">
        <v>8.5890999999999995E-2</v>
      </c>
      <c r="Q114" s="333">
        <f t="shared" si="3"/>
        <v>3.5811740624081448E-2</v>
      </c>
    </row>
    <row r="115" spans="12:17" ht="14.5" x14ac:dyDescent="0.35">
      <c r="L115" s="65"/>
      <c r="M115" s="211"/>
      <c r="N115" s="333">
        <f t="shared" si="2"/>
        <v>0</v>
      </c>
      <c r="O115" s="377" t="s">
        <v>1142</v>
      </c>
      <c r="P115" s="378">
        <v>8.4218000000000001E-2</v>
      </c>
      <c r="Q115" s="333">
        <f t="shared" si="3"/>
        <v>3.5114193243516688E-2</v>
      </c>
    </row>
    <row r="116" spans="12:17" ht="14.5" x14ac:dyDescent="0.35">
      <c r="L116" s="65"/>
      <c r="M116" s="211"/>
      <c r="N116" s="333">
        <f t="shared" si="2"/>
        <v>0</v>
      </c>
      <c r="O116" s="377" t="s">
        <v>1143</v>
      </c>
      <c r="P116" s="378">
        <v>8.2988000000000006E-2</v>
      </c>
      <c r="Q116" s="333">
        <f t="shared" si="3"/>
        <v>3.4601352073107446E-2</v>
      </c>
    </row>
    <row r="117" spans="12:17" ht="14.5" x14ac:dyDescent="0.35">
      <c r="L117" s="65"/>
      <c r="M117" s="211"/>
      <c r="N117" s="333">
        <f t="shared" si="2"/>
        <v>0</v>
      </c>
      <c r="O117" s="377" t="s">
        <v>1144</v>
      </c>
      <c r="P117" s="378">
        <v>8.2386000000000001E-2</v>
      </c>
      <c r="Q117" s="333">
        <f t="shared" si="3"/>
        <v>3.4350351760435605E-2</v>
      </c>
    </row>
    <row r="118" spans="12:17" ht="14.5" x14ac:dyDescent="0.35">
      <c r="L118" s="65"/>
      <c r="M118" s="211"/>
      <c r="N118" s="333">
        <f t="shared" si="2"/>
        <v>0</v>
      </c>
      <c r="O118" s="377" t="s">
        <v>1145</v>
      </c>
      <c r="P118" s="378">
        <v>8.0488000000000004E-2</v>
      </c>
      <c r="Q118" s="333">
        <f t="shared" si="3"/>
        <v>3.3558991970649633E-2</v>
      </c>
    </row>
    <row r="119" spans="12:17" ht="14.5" x14ac:dyDescent="0.35">
      <c r="L119" s="65"/>
      <c r="M119" s="211"/>
      <c r="N119" s="333">
        <f t="shared" si="2"/>
        <v>0</v>
      </c>
      <c r="O119" s="377" t="s">
        <v>1146</v>
      </c>
      <c r="P119" s="378">
        <v>7.9883999999999997E-2</v>
      </c>
      <c r="Q119" s="333">
        <f t="shared" si="3"/>
        <v>3.3307157769895825E-2</v>
      </c>
    </row>
    <row r="120" spans="12:17" ht="14.5" x14ac:dyDescent="0.35">
      <c r="L120" s="65"/>
      <c r="M120" s="211"/>
      <c r="N120" s="333">
        <f t="shared" si="2"/>
        <v>0</v>
      </c>
      <c r="O120" s="377" t="s">
        <v>1147</v>
      </c>
      <c r="P120" s="378">
        <v>7.9075000000000006E-2</v>
      </c>
      <c r="Q120" s="333">
        <f t="shared" si="3"/>
        <v>3.2969850040740489E-2</v>
      </c>
    </row>
    <row r="121" spans="12:17" ht="14.5" x14ac:dyDescent="0.35">
      <c r="L121" s="65"/>
      <c r="M121" s="211"/>
      <c r="N121" s="333">
        <f t="shared" si="2"/>
        <v>0</v>
      </c>
      <c r="O121" s="377" t="s">
        <v>1148</v>
      </c>
      <c r="P121" s="378">
        <v>7.8837000000000004E-2</v>
      </c>
      <c r="Q121" s="333">
        <f t="shared" si="3"/>
        <v>3.2870617358986505E-2</v>
      </c>
    </row>
    <row r="122" spans="12:17" ht="14.5" x14ac:dyDescent="0.35">
      <c r="L122" s="65"/>
      <c r="M122" s="211"/>
      <c r="N122" s="333">
        <f t="shared" si="2"/>
        <v>0</v>
      </c>
      <c r="O122" s="377" t="s">
        <v>1149</v>
      </c>
      <c r="P122" s="378">
        <v>7.6983999999999997E-2</v>
      </c>
      <c r="Q122" s="333">
        <f t="shared" si="3"/>
        <v>3.2098020051044771E-2</v>
      </c>
    </row>
    <row r="123" spans="12:17" ht="14.5" x14ac:dyDescent="0.35">
      <c r="L123" s="65"/>
      <c r="M123" s="211"/>
      <c r="N123" s="333">
        <f t="shared" si="2"/>
        <v>0</v>
      </c>
      <c r="O123" s="377" t="s">
        <v>1150</v>
      </c>
      <c r="P123" s="378">
        <v>7.5844999999999996E-2</v>
      </c>
      <c r="Q123" s="333">
        <f t="shared" si="3"/>
        <v>3.1623120788364996E-2</v>
      </c>
    </row>
    <row r="124" spans="12:17" ht="14.5" x14ac:dyDescent="0.35">
      <c r="L124" s="65"/>
      <c r="M124" s="211"/>
      <c r="N124" s="333">
        <f t="shared" si="2"/>
        <v>0</v>
      </c>
      <c r="O124" s="377" t="s">
        <v>1151</v>
      </c>
      <c r="P124" s="378">
        <v>7.2251999999999997E-2</v>
      </c>
      <c r="Q124" s="333">
        <f t="shared" si="3"/>
        <v>3.0125040849112633E-2</v>
      </c>
    </row>
    <row r="125" spans="12:17" ht="14.5" x14ac:dyDescent="0.35">
      <c r="L125" s="65"/>
      <c r="M125" s="211"/>
      <c r="N125" s="333">
        <f t="shared" si="2"/>
        <v>0</v>
      </c>
      <c r="O125" s="377" t="s">
        <v>1152</v>
      </c>
      <c r="P125" s="378">
        <v>7.1919999999999998E-2</v>
      </c>
      <c r="Q125" s="333">
        <f t="shared" si="3"/>
        <v>2.9986615427506233E-2</v>
      </c>
    </row>
    <row r="126" spans="12:17" ht="14.5" x14ac:dyDescent="0.35">
      <c r="L126" s="65"/>
      <c r="M126" s="211"/>
      <c r="N126" s="333">
        <f t="shared" si="2"/>
        <v>0</v>
      </c>
      <c r="O126" s="377" t="s">
        <v>1153</v>
      </c>
      <c r="P126" s="378">
        <v>7.1623000000000006E-2</v>
      </c>
      <c r="Q126" s="333">
        <f t="shared" si="3"/>
        <v>2.9862783047334248E-2</v>
      </c>
    </row>
    <row r="127" spans="12:17" ht="14.5" x14ac:dyDescent="0.35">
      <c r="L127" s="65"/>
      <c r="M127" s="211"/>
      <c r="N127" s="333">
        <f t="shared" si="2"/>
        <v>0</v>
      </c>
      <c r="O127" s="377" t="s">
        <v>1154</v>
      </c>
      <c r="P127" s="378">
        <v>6.7736000000000005E-2</v>
      </c>
      <c r="Q127" s="333">
        <f t="shared" si="3"/>
        <v>2.8242121560032848E-2</v>
      </c>
    </row>
    <row r="128" spans="12:17" ht="14.5" x14ac:dyDescent="0.35">
      <c r="L128" s="65"/>
      <c r="M128" s="211"/>
      <c r="N128" s="333">
        <f t="shared" si="2"/>
        <v>0</v>
      </c>
      <c r="O128" s="377" t="s">
        <v>1155</v>
      </c>
      <c r="P128" s="378">
        <v>6.6905999999999993E-2</v>
      </c>
      <c r="Q128" s="333">
        <f t="shared" si="3"/>
        <v>2.7896058006016855E-2</v>
      </c>
    </row>
    <row r="129" spans="12:17" ht="14.5" x14ac:dyDescent="0.35">
      <c r="L129" s="65"/>
      <c r="M129" s="211"/>
      <c r="N129" s="333">
        <f t="shared" si="2"/>
        <v>0</v>
      </c>
      <c r="O129" s="377" t="s">
        <v>1156</v>
      </c>
      <c r="P129" s="378">
        <v>6.6000000000000003E-2</v>
      </c>
      <c r="Q129" s="333">
        <f t="shared" si="3"/>
        <v>2.7518306704886145E-2</v>
      </c>
    </row>
    <row r="130" spans="12:17" ht="14.5" x14ac:dyDescent="0.35">
      <c r="L130" s="65"/>
      <c r="M130" s="211"/>
      <c r="N130" s="333">
        <f t="shared" si="2"/>
        <v>0</v>
      </c>
      <c r="O130" s="377" t="s">
        <v>1157</v>
      </c>
      <c r="P130" s="378">
        <v>6.5956000000000001E-2</v>
      </c>
      <c r="Q130" s="333">
        <f t="shared" si="3"/>
        <v>2.7499961167082889E-2</v>
      </c>
    </row>
    <row r="131" spans="12:17" ht="14.5" x14ac:dyDescent="0.35">
      <c r="L131" s="65"/>
      <c r="M131" s="211"/>
      <c r="N131" s="333">
        <f t="shared" ref="N131:N194" si="4">(M131/$M$567)*100</f>
        <v>0</v>
      </c>
      <c r="O131" s="377" t="s">
        <v>1158</v>
      </c>
      <c r="P131" s="378">
        <v>6.4960000000000004E-2</v>
      </c>
      <c r="Q131" s="333">
        <f t="shared" ref="Q131:Q194" si="5">(P131/$P$567)*100</f>
        <v>2.7084684902263696E-2</v>
      </c>
    </row>
    <row r="132" spans="12:17" ht="14.5" x14ac:dyDescent="0.35">
      <c r="L132" s="65"/>
      <c r="M132" s="211"/>
      <c r="N132" s="333">
        <f t="shared" si="4"/>
        <v>0</v>
      </c>
      <c r="O132" s="377" t="s">
        <v>1159</v>
      </c>
      <c r="P132" s="378">
        <v>6.4144999999999994E-2</v>
      </c>
      <c r="Q132" s="333">
        <f t="shared" si="5"/>
        <v>2.674487550886245E-2</v>
      </c>
    </row>
    <row r="133" spans="12:17" ht="14.5" x14ac:dyDescent="0.35">
      <c r="L133" s="65"/>
      <c r="M133" s="211"/>
      <c r="N133" s="333">
        <f t="shared" si="4"/>
        <v>0</v>
      </c>
      <c r="O133" s="377" t="s">
        <v>1028</v>
      </c>
      <c r="P133" s="378">
        <v>6.2729999999999994E-2</v>
      </c>
      <c r="Q133" s="333">
        <f t="shared" si="5"/>
        <v>2.6154899690871331E-2</v>
      </c>
    </row>
    <row r="134" spans="12:17" ht="14.5" x14ac:dyDescent="0.35">
      <c r="L134" s="65"/>
      <c r="M134" s="211"/>
      <c r="N134" s="333">
        <f t="shared" si="4"/>
        <v>0</v>
      </c>
      <c r="O134" s="377" t="s">
        <v>1160</v>
      </c>
      <c r="P134" s="378">
        <v>6.2005999999999999E-2</v>
      </c>
      <c r="Q134" s="333">
        <f t="shared" si="5"/>
        <v>2.585303220519955E-2</v>
      </c>
    </row>
    <row r="135" spans="12:17" ht="14.5" x14ac:dyDescent="0.35">
      <c r="L135" s="65"/>
      <c r="M135" s="211"/>
      <c r="N135" s="333">
        <f t="shared" si="4"/>
        <v>0</v>
      </c>
      <c r="O135" s="377" t="s">
        <v>1161</v>
      </c>
      <c r="P135" s="378">
        <v>6.1518000000000003E-2</v>
      </c>
      <c r="Q135" s="333">
        <f t="shared" si="5"/>
        <v>2.5649563513199785E-2</v>
      </c>
    </row>
    <row r="136" spans="12:17" ht="14.5" x14ac:dyDescent="0.35">
      <c r="L136" s="65"/>
      <c r="M136" s="211"/>
      <c r="N136" s="333">
        <f t="shared" si="4"/>
        <v>0</v>
      </c>
      <c r="O136" s="377" t="s">
        <v>1162</v>
      </c>
      <c r="P136" s="378">
        <v>5.9720000000000002E-2</v>
      </c>
      <c r="Q136" s="333">
        <f t="shared" si="5"/>
        <v>2.4899898127512133E-2</v>
      </c>
    </row>
    <row r="137" spans="12:17" ht="14.5" x14ac:dyDescent="0.35">
      <c r="L137" s="65"/>
      <c r="M137" s="211"/>
      <c r="N137" s="333">
        <f t="shared" si="4"/>
        <v>0</v>
      </c>
      <c r="O137" s="377" t="s">
        <v>1163</v>
      </c>
      <c r="P137" s="378">
        <v>5.9056620000000004E-2</v>
      </c>
      <c r="Q137" s="333">
        <f t="shared" si="5"/>
        <v>2.4623305789604748E-2</v>
      </c>
    </row>
    <row r="138" spans="12:17" ht="14.5" x14ac:dyDescent="0.35">
      <c r="L138" s="65"/>
      <c r="M138" s="211"/>
      <c r="N138" s="333">
        <f t="shared" si="4"/>
        <v>0</v>
      </c>
      <c r="O138" s="377" t="s">
        <v>1164</v>
      </c>
      <c r="P138" s="378">
        <v>5.8939999999999999E-2</v>
      </c>
      <c r="Q138" s="333">
        <f t="shared" si="5"/>
        <v>2.4574681775545296E-2</v>
      </c>
    </row>
    <row r="139" spans="12:17" ht="14.5" x14ac:dyDescent="0.35">
      <c r="L139" s="65"/>
      <c r="M139" s="211"/>
      <c r="N139" s="333">
        <f t="shared" si="4"/>
        <v>0</v>
      </c>
      <c r="O139" s="377" t="s">
        <v>1165</v>
      </c>
      <c r="P139" s="378">
        <v>5.8063999999999998E-2</v>
      </c>
      <c r="Q139" s="333">
        <f t="shared" si="5"/>
        <v>2.4209438795644075E-2</v>
      </c>
    </row>
    <row r="140" spans="12:17" ht="14.5" x14ac:dyDescent="0.35">
      <c r="L140" s="65"/>
      <c r="M140" s="211"/>
      <c r="N140" s="333">
        <f t="shared" si="4"/>
        <v>0</v>
      </c>
      <c r="O140" s="377" t="s">
        <v>1166</v>
      </c>
      <c r="P140" s="378">
        <v>5.5739999999999998E-2</v>
      </c>
      <c r="Q140" s="333">
        <f t="shared" si="5"/>
        <v>2.3240460844399298E-2</v>
      </c>
    </row>
    <row r="141" spans="12:17" ht="14.5" x14ac:dyDescent="0.35">
      <c r="L141" s="65"/>
      <c r="M141" s="211"/>
      <c r="N141" s="333">
        <f t="shared" si="4"/>
        <v>0</v>
      </c>
      <c r="O141" s="377" t="s">
        <v>1167</v>
      </c>
      <c r="P141" s="378">
        <v>5.5274999999999998E-2</v>
      </c>
      <c r="Q141" s="333">
        <f t="shared" si="5"/>
        <v>2.3046581865342145E-2</v>
      </c>
    </row>
    <row r="142" spans="12:17" ht="14.5" x14ac:dyDescent="0.35">
      <c r="L142" s="65"/>
      <c r="M142" s="211"/>
      <c r="N142" s="333">
        <f t="shared" si="4"/>
        <v>0</v>
      </c>
      <c r="O142" s="377" t="s">
        <v>1168</v>
      </c>
      <c r="P142" s="378">
        <v>5.4594999999999998E-2</v>
      </c>
      <c r="Q142" s="333">
        <f t="shared" si="5"/>
        <v>2.276305991747362E-2</v>
      </c>
    </row>
    <row r="143" spans="12:17" ht="14.5" x14ac:dyDescent="0.35">
      <c r="L143" s="65"/>
      <c r="M143" s="211"/>
      <c r="N143" s="333">
        <f t="shared" si="4"/>
        <v>0</v>
      </c>
      <c r="O143" s="377" t="s">
        <v>1169</v>
      </c>
      <c r="P143" s="378">
        <v>5.4443999999999999E-2</v>
      </c>
      <c r="Q143" s="333">
        <f t="shared" si="5"/>
        <v>2.2700101367285171E-2</v>
      </c>
    </row>
    <row r="144" spans="12:17" ht="14.5" x14ac:dyDescent="0.35">
      <c r="L144" s="65"/>
      <c r="M144" s="211"/>
      <c r="N144" s="333">
        <f t="shared" si="4"/>
        <v>0</v>
      </c>
      <c r="O144" s="377" t="s">
        <v>1170</v>
      </c>
      <c r="P144" s="378">
        <v>5.4136999999999998E-2</v>
      </c>
      <c r="Q144" s="333">
        <f t="shared" si="5"/>
        <v>2.2572099546703351E-2</v>
      </c>
    </row>
    <row r="145" spans="12:17" ht="14.5" x14ac:dyDescent="0.35">
      <c r="L145" s="65"/>
      <c r="M145" s="211"/>
      <c r="N145" s="333">
        <f t="shared" si="4"/>
        <v>0</v>
      </c>
      <c r="O145" s="377" t="s">
        <v>1171</v>
      </c>
      <c r="P145" s="378">
        <v>5.3492999999999999E-2</v>
      </c>
      <c r="Q145" s="333">
        <f t="shared" si="5"/>
        <v>2.2303587584310221E-2</v>
      </c>
    </row>
    <row r="146" spans="12:17" ht="14.5" x14ac:dyDescent="0.35">
      <c r="L146" s="65"/>
      <c r="M146" s="211"/>
      <c r="N146" s="333">
        <f t="shared" si="4"/>
        <v>0</v>
      </c>
      <c r="O146" s="377" t="s">
        <v>1172</v>
      </c>
      <c r="P146" s="378">
        <v>5.2907000000000003E-2</v>
      </c>
      <c r="Q146" s="333">
        <f t="shared" si="5"/>
        <v>2.2059258376294112E-2</v>
      </c>
    </row>
    <row r="147" spans="12:17" ht="14.5" x14ac:dyDescent="0.35">
      <c r="L147" s="65"/>
      <c r="M147" s="211"/>
      <c r="N147" s="333">
        <f t="shared" si="4"/>
        <v>0</v>
      </c>
      <c r="O147" s="377" t="s">
        <v>1173</v>
      </c>
      <c r="P147" s="378">
        <v>5.0563999999999998E-2</v>
      </c>
      <c r="Q147" s="333">
        <f t="shared" si="5"/>
        <v>2.1082358488270652E-2</v>
      </c>
    </row>
    <row r="148" spans="12:17" ht="14.5" x14ac:dyDescent="0.35">
      <c r="L148" s="65"/>
      <c r="M148" s="211"/>
      <c r="N148" s="333">
        <f t="shared" si="4"/>
        <v>0</v>
      </c>
      <c r="O148" s="377" t="s">
        <v>1174</v>
      </c>
      <c r="P148" s="378">
        <v>5.0028000000000003E-2</v>
      </c>
      <c r="Q148" s="333">
        <f t="shared" si="5"/>
        <v>2.0858876482303699E-2</v>
      </c>
    </row>
    <row r="149" spans="12:17" ht="14.5" x14ac:dyDescent="0.35">
      <c r="L149" s="65"/>
      <c r="M149" s="211"/>
      <c r="N149" s="333">
        <f t="shared" si="4"/>
        <v>0</v>
      </c>
      <c r="O149" s="377" t="s">
        <v>1175</v>
      </c>
      <c r="P149" s="378">
        <v>4.75526199999999E-2</v>
      </c>
      <c r="Q149" s="333">
        <f t="shared" si="5"/>
        <v>1.9826781542134853E-2</v>
      </c>
    </row>
    <row r="150" spans="12:17" ht="14.5" x14ac:dyDescent="0.35">
      <c r="L150" s="65"/>
      <c r="M150" s="211"/>
      <c r="N150" s="333">
        <f t="shared" si="4"/>
        <v>0</v>
      </c>
      <c r="O150" s="377" t="s">
        <v>1176</v>
      </c>
      <c r="P150" s="378">
        <v>4.7031999999999997E-2</v>
      </c>
      <c r="Q150" s="333">
        <f t="shared" si="5"/>
        <v>1.9609712135518258E-2</v>
      </c>
    </row>
    <row r="151" spans="12:17" ht="14.5" x14ac:dyDescent="0.35">
      <c r="L151" s="65"/>
      <c r="M151" s="211"/>
      <c r="N151" s="333">
        <f t="shared" si="4"/>
        <v>0</v>
      </c>
      <c r="O151" s="377" t="s">
        <v>1177</v>
      </c>
      <c r="P151" s="378">
        <v>4.6508000000000001E-2</v>
      </c>
      <c r="Q151" s="333">
        <f t="shared" si="5"/>
        <v>1.9391233458043104E-2</v>
      </c>
    </row>
    <row r="152" spans="12:17" ht="14.5" x14ac:dyDescent="0.35">
      <c r="L152" s="65"/>
      <c r="M152" s="211"/>
      <c r="N152" s="333">
        <f t="shared" si="4"/>
        <v>0</v>
      </c>
      <c r="O152" s="377" t="s">
        <v>1178</v>
      </c>
      <c r="P152" s="378">
        <v>4.6157469999999999E-2</v>
      </c>
      <c r="Q152" s="333">
        <f t="shared" si="5"/>
        <v>1.9245082063357288E-2</v>
      </c>
    </row>
    <row r="153" spans="12:17" ht="14.5" x14ac:dyDescent="0.35">
      <c r="L153" s="65"/>
      <c r="M153" s="211"/>
      <c r="N153" s="333">
        <f t="shared" si="4"/>
        <v>0</v>
      </c>
      <c r="O153" s="377" t="s">
        <v>1179</v>
      </c>
      <c r="P153" s="378">
        <v>4.5040999999999998E-2</v>
      </c>
      <c r="Q153" s="333">
        <f t="shared" si="5"/>
        <v>1.8779576549920862E-2</v>
      </c>
    </row>
    <row r="154" spans="12:17" ht="14.5" x14ac:dyDescent="0.35">
      <c r="L154" s="65"/>
      <c r="M154" s="211"/>
      <c r="N154" s="333">
        <f t="shared" si="4"/>
        <v>0</v>
      </c>
      <c r="O154" s="377" t="s">
        <v>1180</v>
      </c>
      <c r="P154" s="378">
        <v>4.4602999999999997E-2</v>
      </c>
      <c r="Q154" s="333">
        <f t="shared" si="5"/>
        <v>1.8596955059970253E-2</v>
      </c>
    </row>
    <row r="155" spans="12:17" ht="14.5" x14ac:dyDescent="0.35">
      <c r="L155" s="65"/>
      <c r="M155" s="211"/>
      <c r="N155" s="333">
        <f t="shared" si="4"/>
        <v>0</v>
      </c>
      <c r="O155" s="377" t="s">
        <v>1181</v>
      </c>
      <c r="P155" s="378">
        <v>4.3151000000000002E-2</v>
      </c>
      <c r="Q155" s="333">
        <f t="shared" si="5"/>
        <v>1.7991552312462761E-2</v>
      </c>
    </row>
    <row r="156" spans="12:17" ht="14.5" x14ac:dyDescent="0.35">
      <c r="L156" s="65"/>
      <c r="M156" s="211"/>
      <c r="N156" s="333">
        <f t="shared" si="4"/>
        <v>0</v>
      </c>
      <c r="O156" s="377" t="s">
        <v>1182</v>
      </c>
      <c r="P156" s="378">
        <v>4.2956000000000001E-2</v>
      </c>
      <c r="Q156" s="333">
        <f t="shared" si="5"/>
        <v>1.791024822447105E-2</v>
      </c>
    </row>
    <row r="157" spans="12:17" ht="14.5" x14ac:dyDescent="0.35">
      <c r="L157" s="65"/>
      <c r="M157" s="211"/>
      <c r="N157" s="333">
        <f t="shared" si="4"/>
        <v>0</v>
      </c>
      <c r="O157" s="377" t="s">
        <v>1183</v>
      </c>
      <c r="P157" s="378">
        <v>4.2865E-2</v>
      </c>
      <c r="Q157" s="333">
        <f t="shared" si="5"/>
        <v>1.7872306316741585E-2</v>
      </c>
    </row>
    <row r="158" spans="12:17" ht="14.5" x14ac:dyDescent="0.35">
      <c r="L158" s="65"/>
      <c r="M158" s="211"/>
      <c r="N158" s="333">
        <f t="shared" si="4"/>
        <v>0</v>
      </c>
      <c r="O158" s="377" t="s">
        <v>1184</v>
      </c>
      <c r="P158" s="378">
        <v>4.1793999999999998E-2</v>
      </c>
      <c r="Q158" s="333">
        <f t="shared" si="5"/>
        <v>1.7425759248848659E-2</v>
      </c>
    </row>
    <row r="159" spans="12:17" ht="14.5" x14ac:dyDescent="0.35">
      <c r="L159" s="65"/>
      <c r="M159" s="211"/>
      <c r="N159" s="333">
        <f t="shared" si="4"/>
        <v>0</v>
      </c>
      <c r="O159" s="377" t="s">
        <v>1185</v>
      </c>
      <c r="P159" s="378">
        <v>4.1479000000000002E-2</v>
      </c>
      <c r="Q159" s="333">
        <f t="shared" si="5"/>
        <v>1.7294421875938978E-2</v>
      </c>
    </row>
    <row r="160" spans="12:17" ht="14.5" x14ac:dyDescent="0.35">
      <c r="L160" s="65"/>
      <c r="M160" s="211"/>
      <c r="N160" s="333">
        <f t="shared" si="4"/>
        <v>0</v>
      </c>
      <c r="O160" s="377" t="s">
        <v>1186</v>
      </c>
      <c r="P160" s="378">
        <v>4.1252999999999998E-2</v>
      </c>
      <c r="Q160" s="333">
        <f t="shared" si="5"/>
        <v>1.720019252267679E-2</v>
      </c>
    </row>
    <row r="161" spans="12:17" ht="14.5" x14ac:dyDescent="0.35">
      <c r="L161" s="65"/>
      <c r="M161" s="211"/>
      <c r="N161" s="333">
        <f t="shared" si="4"/>
        <v>0</v>
      </c>
      <c r="O161" s="377" t="s">
        <v>1187</v>
      </c>
      <c r="P161" s="378">
        <v>3.8873999999999999E-2</v>
      </c>
      <c r="Q161" s="333">
        <f t="shared" si="5"/>
        <v>1.6208282649177938E-2</v>
      </c>
    </row>
    <row r="162" spans="12:17" ht="14.5" x14ac:dyDescent="0.35">
      <c r="L162" s="65"/>
      <c r="M162" s="211"/>
      <c r="N162" s="333">
        <f t="shared" si="4"/>
        <v>0</v>
      </c>
      <c r="O162" s="377" t="s">
        <v>1188</v>
      </c>
      <c r="P162" s="378">
        <v>3.8725999999999997E-2</v>
      </c>
      <c r="Q162" s="333">
        <f t="shared" si="5"/>
        <v>1.6146574931112437E-2</v>
      </c>
    </row>
    <row r="163" spans="12:17" ht="14.5" x14ac:dyDescent="0.35">
      <c r="L163" s="65"/>
      <c r="M163" s="211"/>
      <c r="N163" s="333">
        <f t="shared" si="4"/>
        <v>0</v>
      </c>
      <c r="O163" s="377" t="s">
        <v>1189</v>
      </c>
      <c r="P163" s="378">
        <v>3.8625E-2</v>
      </c>
      <c r="Q163" s="333">
        <f t="shared" si="5"/>
        <v>1.6104463582973141E-2</v>
      </c>
    </row>
    <row r="164" spans="12:17" ht="14.5" x14ac:dyDescent="0.35">
      <c r="L164" s="65"/>
      <c r="M164" s="211"/>
      <c r="N164" s="333">
        <f t="shared" si="4"/>
        <v>0</v>
      </c>
      <c r="O164" s="377" t="s">
        <v>1190</v>
      </c>
      <c r="P164" s="378">
        <v>3.8476000000000003E-2</v>
      </c>
      <c r="Q164" s="333">
        <f t="shared" si="5"/>
        <v>1.6042338920866657E-2</v>
      </c>
    </row>
    <row r="165" spans="12:17" ht="14.5" x14ac:dyDescent="0.35">
      <c r="L165" s="65"/>
      <c r="M165" s="211"/>
      <c r="N165" s="333">
        <f t="shared" si="4"/>
        <v>0</v>
      </c>
      <c r="O165" s="377" t="s">
        <v>1191</v>
      </c>
      <c r="P165" s="378">
        <v>3.7948000000000003E-2</v>
      </c>
      <c r="Q165" s="333">
        <f t="shared" si="5"/>
        <v>1.5822192467227568E-2</v>
      </c>
    </row>
    <row r="166" spans="12:17" ht="14.5" x14ac:dyDescent="0.35">
      <c r="L166" s="65"/>
      <c r="M166" s="211"/>
      <c r="N166" s="333">
        <f t="shared" si="4"/>
        <v>0</v>
      </c>
      <c r="O166" s="377" t="s">
        <v>1192</v>
      </c>
      <c r="P166" s="378">
        <v>3.78E-2</v>
      </c>
      <c r="Q166" s="333">
        <f t="shared" si="5"/>
        <v>1.5760484749162064E-2</v>
      </c>
    </row>
    <row r="167" spans="12:17" ht="14.5" x14ac:dyDescent="0.35">
      <c r="L167" s="65"/>
      <c r="M167" s="211"/>
      <c r="N167" s="333">
        <f t="shared" si="4"/>
        <v>0</v>
      </c>
      <c r="O167" s="377" t="s">
        <v>1193</v>
      </c>
      <c r="P167" s="378">
        <v>3.7592260000000002E-2</v>
      </c>
      <c r="Q167" s="333">
        <f t="shared" si="5"/>
        <v>1.567386879408823E-2</v>
      </c>
    </row>
    <row r="168" spans="12:17" ht="14.5" x14ac:dyDescent="0.35">
      <c r="L168" s="65"/>
      <c r="M168" s="211"/>
      <c r="N168" s="333">
        <f t="shared" si="4"/>
        <v>0</v>
      </c>
      <c r="O168" s="377" t="s">
        <v>1194</v>
      </c>
      <c r="P168" s="378">
        <v>3.7443999999999998E-2</v>
      </c>
      <c r="Q168" s="333">
        <f t="shared" si="5"/>
        <v>1.5612052670572071E-2</v>
      </c>
    </row>
    <row r="169" spans="12:17" ht="14.5" x14ac:dyDescent="0.35">
      <c r="L169" s="65"/>
      <c r="M169" s="211"/>
      <c r="N169" s="333">
        <f t="shared" si="4"/>
        <v>0</v>
      </c>
      <c r="O169" s="377" t="s">
        <v>1195</v>
      </c>
      <c r="P169" s="378">
        <v>3.7034999999999998E-2</v>
      </c>
      <c r="Q169" s="333">
        <f t="shared" si="5"/>
        <v>1.5441522557809974E-2</v>
      </c>
    </row>
    <row r="170" spans="12:17" ht="14.5" x14ac:dyDescent="0.35">
      <c r="L170" s="65"/>
      <c r="M170" s="211"/>
      <c r="N170" s="333">
        <f t="shared" si="4"/>
        <v>0</v>
      </c>
      <c r="O170" s="377" t="s">
        <v>1196</v>
      </c>
      <c r="P170" s="378">
        <v>3.5989E-2</v>
      </c>
      <c r="Q170" s="333">
        <f t="shared" si="5"/>
        <v>1.5005399090941627E-2</v>
      </c>
    </row>
    <row r="171" spans="12:17" ht="14.5" x14ac:dyDescent="0.35">
      <c r="L171" s="65"/>
      <c r="M171" s="211"/>
      <c r="N171" s="333">
        <f t="shared" si="4"/>
        <v>0</v>
      </c>
      <c r="O171" s="377" t="s">
        <v>1197</v>
      </c>
      <c r="P171" s="378">
        <v>3.5430999999999997E-2</v>
      </c>
      <c r="Q171" s="333">
        <f t="shared" si="5"/>
        <v>1.4772744316073045E-2</v>
      </c>
    </row>
    <row r="172" spans="12:17" ht="14.5" x14ac:dyDescent="0.35">
      <c r="L172" s="65"/>
      <c r="M172" s="211"/>
      <c r="N172" s="333">
        <f t="shared" si="4"/>
        <v>0</v>
      </c>
      <c r="O172" s="377" t="s">
        <v>1198</v>
      </c>
      <c r="P172" s="378">
        <v>3.5310000000000001E-2</v>
      </c>
      <c r="Q172" s="333">
        <f t="shared" si="5"/>
        <v>1.4722294087114087E-2</v>
      </c>
    </row>
    <row r="173" spans="12:17" ht="14.5" x14ac:dyDescent="0.35">
      <c r="L173" s="65"/>
      <c r="M173" s="211"/>
      <c r="N173" s="333">
        <f t="shared" si="4"/>
        <v>0</v>
      </c>
      <c r="O173" s="377" t="s">
        <v>1199</v>
      </c>
      <c r="P173" s="378">
        <v>3.5118999999999997E-2</v>
      </c>
      <c r="Q173" s="333">
        <f t="shared" si="5"/>
        <v>1.4642657775286309E-2</v>
      </c>
    </row>
    <row r="174" spans="12:17" ht="14.5" x14ac:dyDescent="0.35">
      <c r="L174" s="65"/>
      <c r="M174" s="211"/>
      <c r="N174" s="333">
        <f t="shared" si="4"/>
        <v>0</v>
      </c>
      <c r="O174" s="377" t="s">
        <v>1200</v>
      </c>
      <c r="P174" s="378">
        <v>3.4891999999999999E-2</v>
      </c>
      <c r="Q174" s="333">
        <f t="shared" si="5"/>
        <v>1.4548011477983142E-2</v>
      </c>
    </row>
    <row r="175" spans="12:17" ht="14.5" x14ac:dyDescent="0.35">
      <c r="L175" s="65"/>
      <c r="M175" s="211"/>
      <c r="N175" s="333">
        <f t="shared" si="4"/>
        <v>0</v>
      </c>
      <c r="O175" s="377" t="s">
        <v>1201</v>
      </c>
      <c r="P175" s="378">
        <v>3.3859E-2</v>
      </c>
      <c r="Q175" s="333">
        <f t="shared" si="5"/>
        <v>1.4117308283647574E-2</v>
      </c>
    </row>
    <row r="176" spans="12:17" ht="14.5" x14ac:dyDescent="0.35">
      <c r="L176" s="65"/>
      <c r="M176" s="211"/>
      <c r="N176" s="333">
        <f t="shared" si="4"/>
        <v>0</v>
      </c>
      <c r="O176" s="377" t="s">
        <v>1202</v>
      </c>
      <c r="P176" s="378">
        <v>3.3732999999999999E-2</v>
      </c>
      <c r="Q176" s="333">
        <f t="shared" si="5"/>
        <v>1.4064773334483702E-2</v>
      </c>
    </row>
    <row r="177" spans="12:17" ht="14.5" x14ac:dyDescent="0.35">
      <c r="L177" s="65"/>
      <c r="M177" s="211"/>
      <c r="N177" s="333">
        <f t="shared" si="4"/>
        <v>0</v>
      </c>
      <c r="O177" s="377" t="s">
        <v>1203</v>
      </c>
      <c r="P177" s="378">
        <v>3.3456E-2</v>
      </c>
      <c r="Q177" s="333">
        <f t="shared" si="5"/>
        <v>1.3949279835131376E-2</v>
      </c>
    </row>
    <row r="178" spans="12:17" ht="14.5" x14ac:dyDescent="0.35">
      <c r="L178" s="65"/>
      <c r="M178" s="211"/>
      <c r="N178" s="333">
        <f t="shared" si="4"/>
        <v>0</v>
      </c>
      <c r="O178" s="377" t="s">
        <v>1204</v>
      </c>
      <c r="P178" s="378">
        <v>3.2489999999999998E-2</v>
      </c>
      <c r="Q178" s="333">
        <f t="shared" si="5"/>
        <v>1.354651189154168E-2</v>
      </c>
    </row>
    <row r="179" spans="12:17" ht="14.5" x14ac:dyDescent="0.35">
      <c r="L179" s="65"/>
      <c r="M179" s="211"/>
      <c r="N179" s="333">
        <f t="shared" si="4"/>
        <v>0</v>
      </c>
      <c r="O179" s="377" t="s">
        <v>1205</v>
      </c>
      <c r="P179" s="378">
        <v>3.2439000000000003E-2</v>
      </c>
      <c r="Q179" s="333">
        <f t="shared" si="5"/>
        <v>1.3525247745451541E-2</v>
      </c>
    </row>
    <row r="180" spans="12:17" ht="14.5" x14ac:dyDescent="0.35">
      <c r="L180" s="65"/>
      <c r="M180" s="211"/>
      <c r="N180" s="333">
        <f t="shared" si="4"/>
        <v>0</v>
      </c>
      <c r="O180" s="377" t="s">
        <v>1206</v>
      </c>
      <c r="P180" s="378">
        <v>3.1588999999999999E-2</v>
      </c>
      <c r="Q180" s="333">
        <f t="shared" si="5"/>
        <v>1.3170845310615884E-2</v>
      </c>
    </row>
    <row r="181" spans="12:17" ht="14.5" x14ac:dyDescent="0.35">
      <c r="L181" s="65"/>
      <c r="M181" s="211"/>
      <c r="N181" s="333">
        <f t="shared" si="4"/>
        <v>0</v>
      </c>
      <c r="O181" s="377" t="s">
        <v>1207</v>
      </c>
      <c r="P181" s="378">
        <v>3.0699880000000002E-2</v>
      </c>
      <c r="Q181" s="333">
        <f t="shared" si="5"/>
        <v>1.2800132024896972E-2</v>
      </c>
    </row>
    <row r="182" spans="12:17" ht="14.5" x14ac:dyDescent="0.35">
      <c r="L182" s="65"/>
      <c r="M182" s="211"/>
      <c r="N182" s="333">
        <f t="shared" si="4"/>
        <v>0</v>
      </c>
      <c r="O182" s="377" t="s">
        <v>1208</v>
      </c>
      <c r="P182" s="378">
        <v>3.0377999999999999E-2</v>
      </c>
      <c r="Q182" s="333">
        <f t="shared" si="5"/>
        <v>1.2665926076985322E-2</v>
      </c>
    </row>
    <row r="183" spans="12:17" ht="14.5" x14ac:dyDescent="0.35">
      <c r="L183" s="65"/>
      <c r="M183" s="211"/>
      <c r="N183" s="333">
        <f t="shared" si="4"/>
        <v>0</v>
      </c>
      <c r="O183" s="377" t="s">
        <v>1209</v>
      </c>
      <c r="P183" s="378">
        <v>3.0211999999999999E-2</v>
      </c>
      <c r="Q183" s="333">
        <f t="shared" si="5"/>
        <v>1.2596713366182125E-2</v>
      </c>
    </row>
    <row r="184" spans="12:17" ht="14.5" x14ac:dyDescent="0.35">
      <c r="L184" s="65"/>
      <c r="M184" s="211"/>
      <c r="N184" s="333">
        <f t="shared" si="4"/>
        <v>0</v>
      </c>
      <c r="O184" s="377" t="s">
        <v>1210</v>
      </c>
      <c r="P184" s="378">
        <v>3.0046E-2</v>
      </c>
      <c r="Q184" s="333">
        <f t="shared" si="5"/>
        <v>1.2527500655378925E-2</v>
      </c>
    </row>
    <row r="185" spans="12:17" ht="14.5" x14ac:dyDescent="0.35">
      <c r="L185" s="65"/>
      <c r="M185" s="211"/>
      <c r="N185" s="333">
        <f t="shared" si="4"/>
        <v>0</v>
      </c>
      <c r="O185" s="377" t="s">
        <v>1211</v>
      </c>
      <c r="P185" s="378">
        <v>2.9888999999999999E-2</v>
      </c>
      <c r="Q185" s="333">
        <f t="shared" si="5"/>
        <v>1.2462040440944575E-2</v>
      </c>
    </row>
    <row r="186" spans="12:17" ht="14.5" x14ac:dyDescent="0.35">
      <c r="L186" s="65"/>
      <c r="M186" s="211"/>
      <c r="N186" s="333">
        <f t="shared" si="4"/>
        <v>0</v>
      </c>
      <c r="O186" s="377" t="s">
        <v>1212</v>
      </c>
      <c r="P186" s="378">
        <v>2.9866E-2</v>
      </c>
      <c r="Q186" s="333">
        <f t="shared" si="5"/>
        <v>1.2452450728001963E-2</v>
      </c>
    </row>
    <row r="187" spans="12:17" ht="14.5" x14ac:dyDescent="0.35">
      <c r="L187" s="65"/>
      <c r="M187" s="211"/>
      <c r="N187" s="333">
        <f t="shared" si="4"/>
        <v>0</v>
      </c>
      <c r="O187" s="377" t="s">
        <v>1213</v>
      </c>
      <c r="P187" s="378">
        <v>2.9863000000000001E-2</v>
      </c>
      <c r="Q187" s="333">
        <f t="shared" si="5"/>
        <v>1.2451199895879015E-2</v>
      </c>
    </row>
    <row r="188" spans="12:17" ht="14.5" x14ac:dyDescent="0.35">
      <c r="L188" s="65"/>
      <c r="M188" s="211"/>
      <c r="N188" s="333">
        <f t="shared" si="4"/>
        <v>0</v>
      </c>
      <c r="O188" s="377" t="s">
        <v>1214</v>
      </c>
      <c r="P188" s="378">
        <v>2.9722999999999999E-2</v>
      </c>
      <c r="Q188" s="333">
        <f t="shared" si="5"/>
        <v>1.2392827730141378E-2</v>
      </c>
    </row>
    <row r="189" spans="12:17" ht="14.5" x14ac:dyDescent="0.35">
      <c r="L189" s="65"/>
      <c r="M189" s="211"/>
      <c r="N189" s="333">
        <f t="shared" si="4"/>
        <v>0</v>
      </c>
      <c r="O189" s="377" t="s">
        <v>1215</v>
      </c>
      <c r="P189" s="378">
        <v>2.9106E-2</v>
      </c>
      <c r="Q189" s="333">
        <f t="shared" si="5"/>
        <v>1.2135573256854791E-2</v>
      </c>
    </row>
    <row r="190" spans="12:17" ht="14.5" x14ac:dyDescent="0.35">
      <c r="L190" s="65"/>
      <c r="M190" s="211"/>
      <c r="N190" s="333">
        <f t="shared" si="4"/>
        <v>0</v>
      </c>
      <c r="O190" s="377" t="s">
        <v>1216</v>
      </c>
      <c r="P190" s="378">
        <v>2.9014000000000002E-2</v>
      </c>
      <c r="Q190" s="333">
        <f t="shared" si="5"/>
        <v>1.2097214405084343E-2</v>
      </c>
    </row>
    <row r="191" spans="12:17" ht="14.5" x14ac:dyDescent="0.35">
      <c r="L191" s="65"/>
      <c r="M191" s="211"/>
      <c r="N191" s="333">
        <f t="shared" si="4"/>
        <v>0</v>
      </c>
      <c r="O191" s="377" t="s">
        <v>1217</v>
      </c>
      <c r="P191" s="378">
        <v>2.9013000000000001E-2</v>
      </c>
      <c r="Q191" s="333">
        <f t="shared" si="5"/>
        <v>1.2096797461043359E-2</v>
      </c>
    </row>
    <row r="192" spans="12:17" ht="14.5" x14ac:dyDescent="0.35">
      <c r="L192" s="65"/>
      <c r="M192" s="211"/>
      <c r="N192" s="333">
        <f t="shared" si="4"/>
        <v>0</v>
      </c>
      <c r="O192" s="377" t="s">
        <v>1218</v>
      </c>
      <c r="P192" s="378">
        <v>2.8313999999999999E-2</v>
      </c>
      <c r="Q192" s="333">
        <f t="shared" si="5"/>
        <v>1.1805353576396156E-2</v>
      </c>
    </row>
    <row r="193" spans="12:17" ht="14.5" x14ac:dyDescent="0.35">
      <c r="L193" s="65"/>
      <c r="M193" s="211"/>
      <c r="N193" s="333">
        <f t="shared" si="4"/>
        <v>0</v>
      </c>
      <c r="O193" s="377" t="s">
        <v>1219</v>
      </c>
      <c r="P193" s="378">
        <v>2.8124999999999997E-2</v>
      </c>
      <c r="Q193" s="333">
        <f t="shared" si="5"/>
        <v>1.1726551152650344E-2</v>
      </c>
    </row>
    <row r="194" spans="12:17" ht="14.5" x14ac:dyDescent="0.35">
      <c r="L194" s="65"/>
      <c r="M194" s="211"/>
      <c r="N194" s="333">
        <f t="shared" si="4"/>
        <v>0</v>
      </c>
      <c r="O194" s="377" t="s">
        <v>1220</v>
      </c>
      <c r="P194" s="378">
        <v>2.7994999999999999E-2</v>
      </c>
      <c r="Q194" s="333">
        <f t="shared" si="5"/>
        <v>1.1672348427322539E-2</v>
      </c>
    </row>
    <row r="195" spans="12:17" ht="14.5" x14ac:dyDescent="0.35">
      <c r="L195" s="65"/>
      <c r="M195" s="211"/>
      <c r="N195" s="333">
        <f t="shared" ref="N195:N258" si="6">(M195/$M$567)*100</f>
        <v>0</v>
      </c>
      <c r="O195" s="377" t="s">
        <v>1221</v>
      </c>
      <c r="P195" s="378">
        <v>2.7948000000000001E-2</v>
      </c>
      <c r="Q195" s="333">
        <f t="shared" ref="Q195:Q258" si="7">(P195/$P$567)*100</f>
        <v>1.1652752057396333E-2</v>
      </c>
    </row>
    <row r="196" spans="12:17" ht="14.5" x14ac:dyDescent="0.35">
      <c r="L196" s="65"/>
      <c r="M196" s="211"/>
      <c r="N196" s="333">
        <f t="shared" si="6"/>
        <v>0</v>
      </c>
      <c r="O196" s="377" t="s">
        <v>1222</v>
      </c>
      <c r="P196" s="378">
        <v>2.7833E-2</v>
      </c>
      <c r="Q196" s="333">
        <f t="shared" si="7"/>
        <v>1.1604803492683273E-2</v>
      </c>
    </row>
    <row r="197" spans="12:17" ht="14.5" x14ac:dyDescent="0.35">
      <c r="L197" s="65"/>
      <c r="M197" s="211"/>
      <c r="N197" s="333">
        <f t="shared" si="6"/>
        <v>0</v>
      </c>
      <c r="O197" s="377" t="s">
        <v>1223</v>
      </c>
      <c r="P197" s="378">
        <v>2.7348999999999998E-2</v>
      </c>
      <c r="Q197" s="333">
        <f t="shared" si="7"/>
        <v>1.140300257684744E-2</v>
      </c>
    </row>
    <row r="198" spans="12:17" ht="14.5" x14ac:dyDescent="0.35">
      <c r="L198" s="65"/>
      <c r="M198" s="211"/>
      <c r="N198" s="333">
        <f t="shared" si="6"/>
        <v>0</v>
      </c>
      <c r="O198" s="377" t="s">
        <v>1224</v>
      </c>
      <c r="P198" s="378">
        <v>2.6797000000000001E-2</v>
      </c>
      <c r="Q198" s="333">
        <f t="shared" si="7"/>
        <v>1.1172849466224759E-2</v>
      </c>
    </row>
    <row r="199" spans="12:17" ht="14.5" x14ac:dyDescent="0.35">
      <c r="L199" s="65"/>
      <c r="M199" s="211"/>
      <c r="N199" s="333">
        <f t="shared" si="6"/>
        <v>0</v>
      </c>
      <c r="O199" s="377" t="s">
        <v>1225</v>
      </c>
      <c r="P199" s="378">
        <v>2.6234529999999902E-2</v>
      </c>
      <c r="Q199" s="333">
        <f t="shared" si="7"/>
        <v>1.093833095149294E-2</v>
      </c>
    </row>
    <row r="200" spans="12:17" ht="14.5" x14ac:dyDescent="0.35">
      <c r="L200" s="65"/>
      <c r="M200" s="211"/>
      <c r="N200" s="333">
        <f t="shared" si="6"/>
        <v>0</v>
      </c>
      <c r="O200" s="377" t="s">
        <v>1226</v>
      </c>
      <c r="P200" s="378">
        <v>2.6103999999999999E-2</v>
      </c>
      <c r="Q200" s="333">
        <f t="shared" si="7"/>
        <v>1.0883907245823454E-2</v>
      </c>
    </row>
    <row r="201" spans="12:17" ht="14.5" x14ac:dyDescent="0.35">
      <c r="L201" s="65"/>
      <c r="M201" s="211"/>
      <c r="N201" s="333">
        <f t="shared" si="6"/>
        <v>0</v>
      </c>
      <c r="O201" s="377" t="s">
        <v>1227</v>
      </c>
      <c r="P201" s="378">
        <v>2.5496000000000001E-2</v>
      </c>
      <c r="Q201" s="333">
        <f t="shared" si="7"/>
        <v>1.0630405268905716E-2</v>
      </c>
    </row>
    <row r="202" spans="12:17" ht="14.5" x14ac:dyDescent="0.35">
      <c r="L202" s="65"/>
      <c r="M202" s="211"/>
      <c r="N202" s="333">
        <f t="shared" si="6"/>
        <v>0</v>
      </c>
      <c r="O202" s="377" t="s">
        <v>1228</v>
      </c>
      <c r="P202" s="378">
        <v>2.4427999999999998E-2</v>
      </c>
      <c r="Q202" s="333">
        <f t="shared" si="7"/>
        <v>1.0185109033135738E-2</v>
      </c>
    </row>
    <row r="203" spans="12:17" ht="14.5" x14ac:dyDescent="0.35">
      <c r="L203" s="65"/>
      <c r="M203" s="211"/>
      <c r="N203" s="333">
        <f t="shared" si="6"/>
        <v>0</v>
      </c>
      <c r="O203" s="377" t="s">
        <v>1229</v>
      </c>
      <c r="P203" s="378">
        <v>2.4289999999999999E-2</v>
      </c>
      <c r="Q203" s="333">
        <f t="shared" si="7"/>
        <v>1.0127570755480068E-2</v>
      </c>
    </row>
    <row r="204" spans="12:17" ht="14.5" x14ac:dyDescent="0.35">
      <c r="L204" s="65"/>
      <c r="M204" s="211"/>
      <c r="N204" s="333">
        <f t="shared" si="6"/>
        <v>0</v>
      </c>
      <c r="O204" s="377" t="s">
        <v>1230</v>
      </c>
      <c r="P204" s="378">
        <v>2.3931000000000001E-2</v>
      </c>
      <c r="Q204" s="333">
        <f t="shared" si="7"/>
        <v>9.9778878447671273E-3</v>
      </c>
    </row>
    <row r="205" spans="12:17" ht="14.5" x14ac:dyDescent="0.35">
      <c r="L205" s="65"/>
      <c r="M205" s="211"/>
      <c r="N205" s="333">
        <f t="shared" si="6"/>
        <v>0</v>
      </c>
      <c r="O205" s="377" t="s">
        <v>1231</v>
      </c>
      <c r="P205" s="378">
        <v>2.3896000000000001E-2</v>
      </c>
      <c r="Q205" s="333">
        <f t="shared" si="7"/>
        <v>9.9632948033327173E-3</v>
      </c>
    </row>
    <row r="206" spans="12:17" ht="14.5" x14ac:dyDescent="0.35">
      <c r="L206" s="65"/>
      <c r="M206" s="211"/>
      <c r="N206" s="333">
        <f t="shared" si="6"/>
        <v>0</v>
      </c>
      <c r="O206" s="377" t="s">
        <v>1232</v>
      </c>
      <c r="P206" s="378">
        <v>2.3640000000000001E-2</v>
      </c>
      <c r="Q206" s="333">
        <f t="shared" si="7"/>
        <v>9.8565571288410387E-3</v>
      </c>
    </row>
    <row r="207" spans="12:17" ht="14.5" x14ac:dyDescent="0.35">
      <c r="L207" s="65"/>
      <c r="M207" s="211"/>
      <c r="N207" s="333">
        <f t="shared" si="6"/>
        <v>0</v>
      </c>
      <c r="O207" s="377" t="s">
        <v>1233</v>
      </c>
      <c r="P207" s="378">
        <v>2.3480000000000001E-2</v>
      </c>
      <c r="Q207" s="333">
        <f t="shared" si="7"/>
        <v>9.7898460822837385E-3</v>
      </c>
    </row>
    <row r="208" spans="12:17" ht="14.5" x14ac:dyDescent="0.35">
      <c r="L208" s="65"/>
      <c r="M208" s="211"/>
      <c r="N208" s="333">
        <f t="shared" si="6"/>
        <v>0</v>
      </c>
      <c r="O208" s="377" t="s">
        <v>1234</v>
      </c>
      <c r="P208" s="378">
        <v>2.3436999999999999E-2</v>
      </c>
      <c r="Q208" s="333">
        <f t="shared" si="7"/>
        <v>9.7719174885214626E-3</v>
      </c>
    </row>
    <row r="209" spans="12:17" ht="14.5" x14ac:dyDescent="0.35">
      <c r="L209" s="65"/>
      <c r="M209" s="211"/>
      <c r="N209" s="333">
        <f t="shared" si="6"/>
        <v>0</v>
      </c>
      <c r="O209" s="377" t="s">
        <v>1235</v>
      </c>
      <c r="P209" s="378">
        <v>2.3324000000000001E-2</v>
      </c>
      <c r="Q209" s="333">
        <f t="shared" si="7"/>
        <v>9.7248028118903703E-3</v>
      </c>
    </row>
    <row r="210" spans="12:17" ht="14.5" x14ac:dyDescent="0.35">
      <c r="L210" s="65"/>
      <c r="M210" s="211"/>
      <c r="N210" s="333">
        <f t="shared" si="6"/>
        <v>0</v>
      </c>
      <c r="O210" s="377" t="s">
        <v>1236</v>
      </c>
      <c r="P210" s="378">
        <v>2.3171000000000001E-2</v>
      </c>
      <c r="Q210" s="333">
        <f t="shared" si="7"/>
        <v>9.6610103736199538E-3</v>
      </c>
    </row>
    <row r="211" spans="12:17" ht="14.5" x14ac:dyDescent="0.35">
      <c r="L211" s="65"/>
      <c r="M211" s="211"/>
      <c r="N211" s="333">
        <f t="shared" si="6"/>
        <v>0</v>
      </c>
      <c r="O211" s="377" t="s">
        <v>1237</v>
      </c>
      <c r="P211" s="378">
        <v>2.2773999999999999E-2</v>
      </c>
      <c r="Q211" s="333">
        <f t="shared" si="7"/>
        <v>9.4954835893496514E-3</v>
      </c>
    </row>
    <row r="212" spans="12:17" ht="14.5" x14ac:dyDescent="0.35">
      <c r="L212" s="65"/>
      <c r="M212" s="211"/>
      <c r="N212" s="333">
        <f t="shared" si="6"/>
        <v>0</v>
      </c>
      <c r="O212" s="377" t="s">
        <v>1238</v>
      </c>
      <c r="P212" s="378">
        <v>2.2617000000000002E-2</v>
      </c>
      <c r="Q212" s="333">
        <f t="shared" si="7"/>
        <v>9.4300233749153028E-3</v>
      </c>
    </row>
    <row r="213" spans="12:17" ht="14.5" x14ac:dyDescent="0.35">
      <c r="L213" s="65"/>
      <c r="M213" s="211"/>
      <c r="N213" s="333">
        <f t="shared" si="6"/>
        <v>0</v>
      </c>
      <c r="O213" s="377" t="s">
        <v>1239</v>
      </c>
      <c r="P213" s="378">
        <v>2.2513999999999999E-2</v>
      </c>
      <c r="Q213" s="333">
        <f t="shared" si="7"/>
        <v>9.3870781386940407E-3</v>
      </c>
    </row>
    <row r="214" spans="12:17" ht="14.5" x14ac:dyDescent="0.35">
      <c r="L214" s="65"/>
      <c r="M214" s="211"/>
      <c r="N214" s="333">
        <f t="shared" si="6"/>
        <v>0</v>
      </c>
      <c r="O214" s="377" t="s">
        <v>1240</v>
      </c>
      <c r="P214" s="378">
        <v>2.2459E-2</v>
      </c>
      <c r="Q214" s="333">
        <f t="shared" si="7"/>
        <v>9.3641462164399687E-3</v>
      </c>
    </row>
    <row r="215" spans="12:17" ht="14.5" x14ac:dyDescent="0.35">
      <c r="L215" s="65"/>
      <c r="M215" s="211"/>
      <c r="N215" s="333">
        <f t="shared" si="6"/>
        <v>0</v>
      </c>
      <c r="O215" s="377" t="s">
        <v>1241</v>
      </c>
      <c r="P215" s="378">
        <v>2.2131999999999999E-2</v>
      </c>
      <c r="Q215" s="333">
        <f t="shared" si="7"/>
        <v>9.2278055150384862E-3</v>
      </c>
    </row>
    <row r="216" spans="12:17" ht="14.5" x14ac:dyDescent="0.35">
      <c r="L216" s="65"/>
      <c r="M216" s="211"/>
      <c r="N216" s="333">
        <f t="shared" si="6"/>
        <v>0</v>
      </c>
      <c r="O216" s="377" t="s">
        <v>1242</v>
      </c>
      <c r="P216" s="378">
        <v>2.2037000000000001E-2</v>
      </c>
      <c r="Q216" s="333">
        <f t="shared" si="7"/>
        <v>9.1881958311450917E-3</v>
      </c>
    </row>
    <row r="217" spans="12:17" ht="14.5" x14ac:dyDescent="0.35">
      <c r="L217" s="65"/>
      <c r="M217" s="211"/>
      <c r="N217" s="333">
        <f t="shared" si="6"/>
        <v>0</v>
      </c>
      <c r="O217" s="377" t="s">
        <v>1243</v>
      </c>
      <c r="P217" s="378">
        <v>2.1801000000000001E-2</v>
      </c>
      <c r="Q217" s="333">
        <f t="shared" si="7"/>
        <v>9.0897970374730734E-3</v>
      </c>
    </row>
    <row r="218" spans="12:17" ht="14.5" x14ac:dyDescent="0.35">
      <c r="L218" s="65"/>
      <c r="M218" s="211"/>
      <c r="N218" s="333">
        <f t="shared" si="6"/>
        <v>0</v>
      </c>
      <c r="O218" s="377" t="s">
        <v>1244</v>
      </c>
      <c r="P218" s="378">
        <v>2.1131E-2</v>
      </c>
      <c r="Q218" s="333">
        <f t="shared" si="7"/>
        <v>8.810444530014382E-3</v>
      </c>
    </row>
    <row r="219" spans="12:17" ht="14.5" x14ac:dyDescent="0.35">
      <c r="L219" s="65"/>
      <c r="M219" s="211"/>
      <c r="N219" s="333">
        <f t="shared" si="6"/>
        <v>0</v>
      </c>
      <c r="O219" s="377" t="s">
        <v>1245</v>
      </c>
      <c r="P219" s="378">
        <v>2.1017999999999998E-2</v>
      </c>
      <c r="Q219" s="333">
        <f t="shared" si="7"/>
        <v>8.7633298533832879E-3</v>
      </c>
    </row>
    <row r="220" spans="12:17" ht="14.5" x14ac:dyDescent="0.35">
      <c r="L220" s="65"/>
      <c r="M220" s="211"/>
      <c r="N220" s="333">
        <f t="shared" si="6"/>
        <v>0</v>
      </c>
      <c r="O220" s="377" t="s">
        <v>1246</v>
      </c>
      <c r="P220" s="378">
        <v>2.0875000000000001E-2</v>
      </c>
      <c r="Q220" s="333">
        <f t="shared" si="7"/>
        <v>8.7037068555227016E-3</v>
      </c>
    </row>
    <row r="221" spans="12:17" ht="14.5" x14ac:dyDescent="0.35">
      <c r="L221" s="65"/>
      <c r="M221" s="211"/>
      <c r="N221" s="333">
        <f t="shared" si="6"/>
        <v>0</v>
      </c>
      <c r="O221" s="377" t="s">
        <v>1247</v>
      </c>
      <c r="P221" s="378">
        <v>2.0212000000000001E-2</v>
      </c>
      <c r="Q221" s="333">
        <f t="shared" si="7"/>
        <v>8.4272729563508904E-3</v>
      </c>
    </row>
    <row r="222" spans="12:17" ht="14.5" x14ac:dyDescent="0.35">
      <c r="L222" s="65"/>
      <c r="M222" s="211"/>
      <c r="N222" s="333">
        <f t="shared" si="6"/>
        <v>0</v>
      </c>
      <c r="O222" s="377" t="s">
        <v>1248</v>
      </c>
      <c r="P222" s="378">
        <v>1.9800000000000002E-2</v>
      </c>
      <c r="Q222" s="333">
        <f t="shared" si="7"/>
        <v>8.2554920114658436E-3</v>
      </c>
    </row>
    <row r="223" spans="12:17" ht="14.5" x14ac:dyDescent="0.35">
      <c r="L223" s="65"/>
      <c r="M223" s="211"/>
      <c r="N223" s="333">
        <f t="shared" si="6"/>
        <v>0</v>
      </c>
      <c r="O223" s="377" t="s">
        <v>1249</v>
      </c>
      <c r="P223" s="378">
        <v>1.9712E-2</v>
      </c>
      <c r="Q223" s="333">
        <f t="shared" si="7"/>
        <v>8.2188009358593293E-3</v>
      </c>
    </row>
    <row r="224" spans="12:17" ht="14.5" x14ac:dyDescent="0.35">
      <c r="L224" s="65"/>
      <c r="M224" s="211"/>
      <c r="N224" s="333">
        <f t="shared" si="6"/>
        <v>0</v>
      </c>
      <c r="O224" s="377" t="s">
        <v>1250</v>
      </c>
      <c r="P224" s="378">
        <v>1.9040000000000001E-2</v>
      </c>
      <c r="Q224" s="333">
        <f t="shared" si="7"/>
        <v>7.9386145403186701E-3</v>
      </c>
    </row>
    <row r="225" spans="12:17" ht="14.5" x14ac:dyDescent="0.35">
      <c r="L225" s="65"/>
      <c r="M225" s="211"/>
      <c r="N225" s="333">
        <f t="shared" si="6"/>
        <v>0</v>
      </c>
      <c r="O225" s="377" t="s">
        <v>1251</v>
      </c>
      <c r="P225" s="378">
        <v>1.8643E-2</v>
      </c>
      <c r="Q225" s="333">
        <f t="shared" si="7"/>
        <v>7.7730877560483703E-3</v>
      </c>
    </row>
    <row r="226" spans="12:17" ht="14.5" x14ac:dyDescent="0.35">
      <c r="L226" s="65"/>
      <c r="M226" s="211"/>
      <c r="N226" s="333">
        <f t="shared" si="6"/>
        <v>0</v>
      </c>
      <c r="O226" s="377" t="s">
        <v>1252</v>
      </c>
      <c r="P226" s="378">
        <v>1.8603000000000001E-2</v>
      </c>
      <c r="Q226" s="333">
        <f t="shared" si="7"/>
        <v>7.7564099944090453E-3</v>
      </c>
    </row>
    <row r="227" spans="12:17" ht="14.5" x14ac:dyDescent="0.35">
      <c r="L227" s="65"/>
      <c r="M227" s="211"/>
      <c r="N227" s="333">
        <f t="shared" si="6"/>
        <v>0</v>
      </c>
      <c r="O227" s="377" t="s">
        <v>1253</v>
      </c>
      <c r="P227" s="378">
        <v>1.8509000000000001E-2</v>
      </c>
      <c r="Q227" s="333">
        <f t="shared" si="7"/>
        <v>7.717217254556632E-3</v>
      </c>
    </row>
    <row r="228" spans="12:17" ht="14.5" x14ac:dyDescent="0.35">
      <c r="L228" s="65"/>
      <c r="M228" s="211"/>
      <c r="N228" s="333">
        <f t="shared" si="6"/>
        <v>0</v>
      </c>
      <c r="O228" s="377" t="s">
        <v>1254</v>
      </c>
      <c r="P228" s="378">
        <v>1.8429000000000001E-2</v>
      </c>
      <c r="Q228" s="333">
        <f t="shared" si="7"/>
        <v>7.6838617312779819E-3</v>
      </c>
    </row>
    <row r="229" spans="12:17" ht="14.5" x14ac:dyDescent="0.35">
      <c r="L229" s="65"/>
      <c r="M229" s="211"/>
      <c r="N229" s="333">
        <f t="shared" si="6"/>
        <v>0</v>
      </c>
      <c r="O229" s="377" t="s">
        <v>1255</v>
      </c>
      <c r="P229" s="378">
        <v>1.8402000000000002E-2</v>
      </c>
      <c r="Q229" s="333">
        <f t="shared" si="7"/>
        <v>7.672604242171437E-3</v>
      </c>
    </row>
    <row r="230" spans="12:17" ht="14.5" x14ac:dyDescent="0.35">
      <c r="L230" s="65"/>
      <c r="M230" s="211"/>
      <c r="N230" s="333">
        <f t="shared" si="6"/>
        <v>0</v>
      </c>
      <c r="O230" s="377" t="s">
        <v>1256</v>
      </c>
      <c r="P230" s="378">
        <v>1.8262E-2</v>
      </c>
      <c r="Q230" s="333">
        <f t="shared" si="7"/>
        <v>7.6142320764337997E-3</v>
      </c>
    </row>
    <row r="231" spans="12:17" ht="14.5" x14ac:dyDescent="0.35">
      <c r="L231" s="65"/>
      <c r="M231" s="211"/>
      <c r="N231" s="333">
        <f t="shared" si="6"/>
        <v>0</v>
      </c>
      <c r="O231" s="377" t="s">
        <v>1257</v>
      </c>
      <c r="P231" s="378">
        <v>1.8092E-2</v>
      </c>
      <c r="Q231" s="333">
        <f t="shared" si="7"/>
        <v>7.5433515894666684E-3</v>
      </c>
    </row>
    <row r="232" spans="12:17" ht="14.5" x14ac:dyDescent="0.35">
      <c r="L232" s="65"/>
      <c r="M232" s="211"/>
      <c r="N232" s="333">
        <f t="shared" si="6"/>
        <v>0</v>
      </c>
      <c r="O232" s="377" t="s">
        <v>1258</v>
      </c>
      <c r="P232" s="378">
        <v>1.7933279999999902E-2</v>
      </c>
      <c r="Q232" s="333">
        <f t="shared" si="7"/>
        <v>7.4771742312817868E-3</v>
      </c>
    </row>
    <row r="233" spans="12:17" ht="14.5" x14ac:dyDescent="0.35">
      <c r="L233" s="65"/>
      <c r="M233" s="211"/>
      <c r="N233" s="333">
        <f t="shared" si="6"/>
        <v>0</v>
      </c>
      <c r="O233" s="377" t="s">
        <v>1259</v>
      </c>
      <c r="P233" s="378">
        <v>1.7663999999999999E-2</v>
      </c>
      <c r="Q233" s="333">
        <f t="shared" si="7"/>
        <v>7.3648995399258916E-3</v>
      </c>
    </row>
    <row r="234" spans="12:17" ht="14.5" x14ac:dyDescent="0.35">
      <c r="L234" s="65"/>
      <c r="M234" s="211"/>
      <c r="N234" s="333">
        <f t="shared" si="6"/>
        <v>0</v>
      </c>
      <c r="O234" s="377" t="s">
        <v>1260</v>
      </c>
      <c r="P234" s="378">
        <v>1.7536E-2</v>
      </c>
      <c r="Q234" s="333">
        <f t="shared" si="7"/>
        <v>7.3115307026800514E-3</v>
      </c>
    </row>
    <row r="235" spans="12:17" ht="14.5" x14ac:dyDescent="0.35">
      <c r="L235" s="65"/>
      <c r="M235" s="211"/>
      <c r="N235" s="333">
        <f t="shared" si="6"/>
        <v>0</v>
      </c>
      <c r="O235" s="377" t="s">
        <v>1261</v>
      </c>
      <c r="P235" s="378">
        <v>1.7205560000000002E-2</v>
      </c>
      <c r="Q235" s="333">
        <f t="shared" si="7"/>
        <v>7.1737557137775887E-3</v>
      </c>
    </row>
    <row r="236" spans="12:17" ht="14.5" x14ac:dyDescent="0.35">
      <c r="L236" s="65"/>
      <c r="M236" s="211"/>
      <c r="N236" s="333">
        <f t="shared" si="6"/>
        <v>0</v>
      </c>
      <c r="O236" s="377" t="s">
        <v>1262</v>
      </c>
      <c r="P236" s="378">
        <v>1.6202999999999999E-2</v>
      </c>
      <c r="Q236" s="333">
        <f t="shared" si="7"/>
        <v>6.7557442960495479E-3</v>
      </c>
    </row>
    <row r="237" spans="12:17" ht="14.5" x14ac:dyDescent="0.35">
      <c r="L237" s="65"/>
      <c r="M237" s="211"/>
      <c r="N237" s="333">
        <f t="shared" si="6"/>
        <v>0</v>
      </c>
      <c r="O237" s="377" t="s">
        <v>1263</v>
      </c>
      <c r="P237" s="378">
        <v>1.553E-2</v>
      </c>
      <c r="Q237" s="333">
        <f t="shared" si="7"/>
        <v>6.4751409564679065E-3</v>
      </c>
    </row>
    <row r="238" spans="12:17" ht="14.5" x14ac:dyDescent="0.35">
      <c r="L238" s="65"/>
      <c r="M238" s="211"/>
      <c r="N238" s="333">
        <f t="shared" si="6"/>
        <v>0</v>
      </c>
      <c r="O238" s="377" t="s">
        <v>1264</v>
      </c>
      <c r="P238" s="378">
        <v>1.5330999999999999E-2</v>
      </c>
      <c r="Q238" s="333">
        <f t="shared" si="7"/>
        <v>6.3921690923122642E-3</v>
      </c>
    </row>
    <row r="239" spans="12:17" ht="14.5" x14ac:dyDescent="0.35">
      <c r="L239" s="65"/>
      <c r="M239" s="211"/>
      <c r="N239" s="333">
        <f t="shared" si="6"/>
        <v>0</v>
      </c>
      <c r="O239" s="377" t="s">
        <v>1265</v>
      </c>
      <c r="P239" s="378">
        <v>1.4883E-2</v>
      </c>
      <c r="Q239" s="333">
        <f t="shared" si="7"/>
        <v>6.2053781619518262E-3</v>
      </c>
    </row>
    <row r="240" spans="12:17" ht="14.5" x14ac:dyDescent="0.35">
      <c r="L240" s="65"/>
      <c r="M240" s="211"/>
      <c r="N240" s="333">
        <f t="shared" si="6"/>
        <v>0</v>
      </c>
      <c r="O240" s="377" t="s">
        <v>1266</v>
      </c>
      <c r="P240" s="378">
        <v>1.474E-2</v>
      </c>
      <c r="Q240" s="333">
        <f t="shared" si="7"/>
        <v>6.1457551640912381E-3</v>
      </c>
    </row>
    <row r="241" spans="12:17" ht="14.5" x14ac:dyDescent="0.35">
      <c r="L241" s="65"/>
      <c r="M241" s="211"/>
      <c r="N241" s="333">
        <f t="shared" si="6"/>
        <v>0</v>
      </c>
      <c r="O241" s="377" t="s">
        <v>1267</v>
      </c>
      <c r="P241" s="378">
        <v>1.4612E-2</v>
      </c>
      <c r="Q241" s="333">
        <f t="shared" si="7"/>
        <v>6.0923863268453997E-3</v>
      </c>
    </row>
    <row r="242" spans="12:17" ht="14.5" x14ac:dyDescent="0.35">
      <c r="L242" s="65"/>
      <c r="M242" s="211"/>
      <c r="N242" s="333">
        <f t="shared" si="6"/>
        <v>0</v>
      </c>
      <c r="O242" s="377" t="s">
        <v>1268</v>
      </c>
      <c r="P242" s="378">
        <v>1.4545000000000001E-2</v>
      </c>
      <c r="Q242" s="333">
        <f t="shared" si="7"/>
        <v>6.0644510760995305E-3</v>
      </c>
    </row>
    <row r="243" spans="12:17" ht="14.5" x14ac:dyDescent="0.35">
      <c r="L243" s="65"/>
      <c r="M243" s="211"/>
      <c r="N243" s="333">
        <f t="shared" si="6"/>
        <v>0</v>
      </c>
      <c r="O243" s="377" t="s">
        <v>1269</v>
      </c>
      <c r="P243" s="378">
        <v>1.4461E-2</v>
      </c>
      <c r="Q243" s="333">
        <f t="shared" si="7"/>
        <v>6.0294277766569475E-3</v>
      </c>
    </row>
    <row r="244" spans="12:17" ht="14.5" x14ac:dyDescent="0.35">
      <c r="L244" s="65"/>
      <c r="M244" s="211"/>
      <c r="N244" s="333">
        <f t="shared" si="6"/>
        <v>0</v>
      </c>
      <c r="O244" s="377" t="s">
        <v>1270</v>
      </c>
      <c r="P244" s="378">
        <v>1.4452E-2</v>
      </c>
      <c r="Q244" s="333">
        <f t="shared" si="7"/>
        <v>6.0256752802880995E-3</v>
      </c>
    </row>
    <row r="245" spans="12:17" ht="14.5" x14ac:dyDescent="0.35">
      <c r="L245" s="65"/>
      <c r="M245" s="211"/>
      <c r="N245" s="333">
        <f t="shared" si="6"/>
        <v>0</v>
      </c>
      <c r="O245" s="377" t="s">
        <v>1271</v>
      </c>
      <c r="P245" s="378">
        <v>1.4258E-2</v>
      </c>
      <c r="Q245" s="333">
        <f t="shared" si="7"/>
        <v>5.9447881363373731E-3</v>
      </c>
    </row>
    <row r="246" spans="12:17" ht="14.5" x14ac:dyDescent="0.35">
      <c r="L246" s="65"/>
      <c r="M246" s="211"/>
      <c r="N246" s="333">
        <f t="shared" si="6"/>
        <v>0</v>
      </c>
      <c r="O246" s="377" t="s">
        <v>1272</v>
      </c>
      <c r="P246" s="378">
        <v>1.4179000000000001E-2</v>
      </c>
      <c r="Q246" s="333">
        <f t="shared" si="7"/>
        <v>5.9118495570997069E-3</v>
      </c>
    </row>
    <row r="247" spans="12:17" ht="14.5" x14ac:dyDescent="0.35">
      <c r="L247" s="65"/>
      <c r="M247" s="211"/>
      <c r="N247" s="333">
        <f t="shared" si="6"/>
        <v>0</v>
      </c>
      <c r="O247" s="377" t="s">
        <v>1273</v>
      </c>
      <c r="P247" s="378">
        <v>1.4149E-2</v>
      </c>
      <c r="Q247" s="333">
        <f t="shared" si="7"/>
        <v>5.8993412358702129E-3</v>
      </c>
    </row>
    <row r="248" spans="12:17" ht="14.5" x14ac:dyDescent="0.35">
      <c r="L248" s="65"/>
      <c r="M248" s="211"/>
      <c r="N248" s="333">
        <f t="shared" si="6"/>
        <v>0</v>
      </c>
      <c r="O248" s="377" t="s">
        <v>1274</v>
      </c>
      <c r="P248" s="378">
        <v>1.3975E-2</v>
      </c>
      <c r="Q248" s="333">
        <f t="shared" si="7"/>
        <v>5.8267929727391496E-3</v>
      </c>
    </row>
    <row r="249" spans="12:17" ht="14.5" x14ac:dyDescent="0.35">
      <c r="L249" s="65"/>
      <c r="M249" s="211"/>
      <c r="N249" s="333">
        <f t="shared" si="6"/>
        <v>0</v>
      </c>
      <c r="O249" s="377" t="s">
        <v>1275</v>
      </c>
      <c r="P249" s="378">
        <v>1.3474E-2</v>
      </c>
      <c r="Q249" s="333">
        <f t="shared" si="7"/>
        <v>5.6179040082066046E-3</v>
      </c>
    </row>
    <row r="250" spans="12:17" ht="14.5" x14ac:dyDescent="0.35">
      <c r="L250" s="65"/>
      <c r="M250" s="211"/>
      <c r="N250" s="333">
        <f t="shared" si="6"/>
        <v>0</v>
      </c>
      <c r="O250" s="377" t="s">
        <v>1276</v>
      </c>
      <c r="P250" s="378">
        <v>1.346402E-2</v>
      </c>
      <c r="Q250" s="333">
        <f t="shared" si="7"/>
        <v>5.6137429066775929E-3</v>
      </c>
    </row>
    <row r="251" spans="12:17" ht="14.5" x14ac:dyDescent="0.35">
      <c r="L251" s="65"/>
      <c r="M251" s="211"/>
      <c r="N251" s="333">
        <f t="shared" si="6"/>
        <v>0</v>
      </c>
      <c r="O251" s="377" t="s">
        <v>1277</v>
      </c>
      <c r="P251" s="378">
        <v>1.3315E-2</v>
      </c>
      <c r="Q251" s="333">
        <f t="shared" si="7"/>
        <v>5.5516099056902883E-3</v>
      </c>
    </row>
    <row r="252" spans="12:17" ht="14.5" x14ac:dyDescent="0.35">
      <c r="L252" s="65"/>
      <c r="M252" s="211"/>
      <c r="N252" s="333">
        <f t="shared" si="6"/>
        <v>0</v>
      </c>
      <c r="O252" s="377" t="s">
        <v>1278</v>
      </c>
      <c r="P252" s="378">
        <v>1.3303000000000001E-2</v>
      </c>
      <c r="Q252" s="333">
        <f t="shared" si="7"/>
        <v>5.5466065771984912E-3</v>
      </c>
    </row>
    <row r="253" spans="12:17" ht="14.5" x14ac:dyDescent="0.35">
      <c r="L253" s="65"/>
      <c r="M253" s="211"/>
      <c r="N253" s="333">
        <f t="shared" si="6"/>
        <v>0</v>
      </c>
      <c r="O253" s="377" t="s">
        <v>1279</v>
      </c>
      <c r="P253" s="378">
        <v>1.3199000000000001E-2</v>
      </c>
      <c r="Q253" s="333">
        <f t="shared" si="7"/>
        <v>5.503244396936246E-3</v>
      </c>
    </row>
    <row r="254" spans="12:17" ht="14.5" x14ac:dyDescent="0.35">
      <c r="L254" s="65"/>
      <c r="M254" s="211"/>
      <c r="N254" s="333">
        <f t="shared" si="6"/>
        <v>0</v>
      </c>
      <c r="O254" s="377" t="s">
        <v>1280</v>
      </c>
      <c r="P254" s="378">
        <v>1.2997E-2</v>
      </c>
      <c r="Q254" s="333">
        <f t="shared" si="7"/>
        <v>5.4190217006576547E-3</v>
      </c>
    </row>
    <row r="255" spans="12:17" ht="14.5" x14ac:dyDescent="0.35">
      <c r="L255" s="65"/>
      <c r="M255" s="211"/>
      <c r="N255" s="333">
        <f t="shared" si="6"/>
        <v>0</v>
      </c>
      <c r="O255" s="377" t="s">
        <v>1281</v>
      </c>
      <c r="P255" s="378">
        <v>1.2793000000000001E-2</v>
      </c>
      <c r="Q255" s="333">
        <f t="shared" si="7"/>
        <v>5.3339651162970982E-3</v>
      </c>
    </row>
    <row r="256" spans="12:17" ht="14.5" x14ac:dyDescent="0.35">
      <c r="L256" s="65"/>
      <c r="M256" s="211"/>
      <c r="N256" s="333">
        <f t="shared" si="6"/>
        <v>0</v>
      </c>
      <c r="O256" s="377" t="s">
        <v>1282</v>
      </c>
      <c r="P256" s="378">
        <v>1.2642E-2</v>
      </c>
      <c r="Q256" s="333">
        <f t="shared" si="7"/>
        <v>5.271006566108646E-3</v>
      </c>
    </row>
    <row r="257" spans="12:17" ht="14.5" x14ac:dyDescent="0.35">
      <c r="L257" s="65"/>
      <c r="M257" s="211"/>
      <c r="N257" s="333">
        <f t="shared" si="6"/>
        <v>0</v>
      </c>
      <c r="O257" s="377" t="s">
        <v>1283</v>
      </c>
      <c r="P257" s="378">
        <v>1.2383E-2</v>
      </c>
      <c r="Q257" s="333">
        <f t="shared" si="7"/>
        <v>5.1630180594940175E-3</v>
      </c>
    </row>
    <row r="258" spans="12:17" ht="14.5" x14ac:dyDescent="0.35">
      <c r="L258" s="65"/>
      <c r="M258" s="211"/>
      <c r="N258" s="333">
        <f t="shared" si="6"/>
        <v>0</v>
      </c>
      <c r="O258" s="377" t="s">
        <v>1284</v>
      </c>
      <c r="P258" s="378">
        <v>1.2151E-2</v>
      </c>
      <c r="Q258" s="333">
        <f t="shared" si="7"/>
        <v>5.066287041985933E-3</v>
      </c>
    </row>
    <row r="259" spans="12:17" ht="14.5" x14ac:dyDescent="0.35">
      <c r="L259" s="65"/>
      <c r="M259" s="211"/>
      <c r="N259" s="333">
        <f t="shared" ref="N259:N322" si="8">(M259/$M$567)*100</f>
        <v>0</v>
      </c>
      <c r="O259" s="377" t="s">
        <v>1285</v>
      </c>
      <c r="P259" s="378">
        <v>1.2043999999999999E-2</v>
      </c>
      <c r="Q259" s="333">
        <f t="shared" ref="Q259:Q322" si="9">(P259/$P$567)*100</f>
        <v>5.0216740296007379E-3</v>
      </c>
    </row>
    <row r="260" spans="12:17" ht="14.5" x14ac:dyDescent="0.35">
      <c r="L260" s="65"/>
      <c r="M260" s="211"/>
      <c r="N260" s="333">
        <f t="shared" si="8"/>
        <v>0</v>
      </c>
      <c r="O260" s="377" t="s">
        <v>1286</v>
      </c>
      <c r="P260" s="378">
        <v>1.19518099999999E-2</v>
      </c>
      <c r="Q260" s="333">
        <f t="shared" si="9"/>
        <v>4.9832359584624621E-3</v>
      </c>
    </row>
    <row r="261" spans="12:17" ht="14.5" x14ac:dyDescent="0.35">
      <c r="L261" s="65"/>
      <c r="M261" s="211"/>
      <c r="N261" s="333">
        <f t="shared" si="8"/>
        <v>0</v>
      </c>
      <c r="O261" s="377" t="s">
        <v>1287</v>
      </c>
      <c r="P261" s="378">
        <v>1.1769E-2</v>
      </c>
      <c r="Q261" s="333">
        <f t="shared" si="9"/>
        <v>4.9070144183303794E-3</v>
      </c>
    </row>
    <row r="262" spans="12:17" ht="14.5" x14ac:dyDescent="0.35">
      <c r="L262" s="65"/>
      <c r="M262" s="211"/>
      <c r="N262" s="333">
        <f t="shared" si="8"/>
        <v>0</v>
      </c>
      <c r="O262" s="377" t="s">
        <v>1288</v>
      </c>
      <c r="P262" s="378">
        <v>1.1689E-2</v>
      </c>
      <c r="Q262" s="333">
        <f t="shared" si="9"/>
        <v>4.8736588950517292E-3</v>
      </c>
    </row>
    <row r="263" spans="12:17" ht="14.5" x14ac:dyDescent="0.35">
      <c r="L263" s="65"/>
      <c r="M263" s="211"/>
      <c r="N263" s="333">
        <f t="shared" si="8"/>
        <v>0</v>
      </c>
      <c r="O263" s="377" t="s">
        <v>1289</v>
      </c>
      <c r="P263" s="378">
        <v>1.1671319999999999E-2</v>
      </c>
      <c r="Q263" s="333">
        <f t="shared" si="9"/>
        <v>4.8662873244071474E-3</v>
      </c>
    </row>
    <row r="264" spans="12:17" ht="14.5" x14ac:dyDescent="0.35">
      <c r="L264" s="65"/>
      <c r="M264" s="211"/>
      <c r="N264" s="333">
        <f t="shared" si="8"/>
        <v>0</v>
      </c>
      <c r="O264" s="377" t="s">
        <v>1290</v>
      </c>
      <c r="P264" s="378">
        <v>1.1653999999999999E-2</v>
      </c>
      <c r="Q264" s="333">
        <f t="shared" si="9"/>
        <v>4.8590658536173201E-3</v>
      </c>
    </row>
    <row r="265" spans="12:17" ht="14.5" x14ac:dyDescent="0.35">
      <c r="L265" s="65"/>
      <c r="M265" s="211"/>
      <c r="N265" s="333">
        <f t="shared" si="8"/>
        <v>0</v>
      </c>
      <c r="O265" s="377" t="s">
        <v>1291</v>
      </c>
      <c r="P265" s="378">
        <v>1.1648E-2</v>
      </c>
      <c r="Q265" s="333">
        <f t="shared" si="9"/>
        <v>4.8565641893714212E-3</v>
      </c>
    </row>
    <row r="266" spans="12:17" ht="14.5" x14ac:dyDescent="0.35">
      <c r="L266" s="65"/>
      <c r="M266" s="211"/>
      <c r="N266" s="333">
        <f t="shared" si="8"/>
        <v>0</v>
      </c>
      <c r="O266" s="377" t="s">
        <v>1292</v>
      </c>
      <c r="P266" s="378">
        <v>1.1521E-2</v>
      </c>
      <c r="Q266" s="333">
        <f t="shared" si="9"/>
        <v>4.8036122961665649E-3</v>
      </c>
    </row>
    <row r="267" spans="12:17" ht="14.5" x14ac:dyDescent="0.35">
      <c r="L267" s="65"/>
      <c r="M267" s="211"/>
      <c r="N267" s="333">
        <f t="shared" si="8"/>
        <v>0</v>
      </c>
      <c r="O267" s="377" t="s">
        <v>1293</v>
      </c>
      <c r="P267" s="378">
        <v>1.1327E-2</v>
      </c>
      <c r="Q267" s="333">
        <f t="shared" si="9"/>
        <v>4.7227251522158386E-3</v>
      </c>
    </row>
    <row r="268" spans="12:17" ht="14.5" x14ac:dyDescent="0.35">
      <c r="L268" s="65"/>
      <c r="M268" s="211"/>
      <c r="N268" s="333">
        <f t="shared" si="8"/>
        <v>0</v>
      </c>
      <c r="O268" s="377" t="s">
        <v>1294</v>
      </c>
      <c r="P268" s="378">
        <v>1.1222080000000001E-2</v>
      </c>
      <c r="Q268" s="333">
        <f t="shared" si="9"/>
        <v>4.6789793834358896E-3</v>
      </c>
    </row>
    <row r="269" spans="12:17" ht="14.5" x14ac:dyDescent="0.35">
      <c r="L269" s="65"/>
      <c r="M269" s="211"/>
      <c r="N269" s="333">
        <f t="shared" si="8"/>
        <v>0</v>
      </c>
      <c r="O269" s="377" t="s">
        <v>1295</v>
      </c>
      <c r="P269" s="378">
        <v>1.1220000000000001E-2</v>
      </c>
      <c r="Q269" s="333">
        <f t="shared" si="9"/>
        <v>4.6781121398306452E-3</v>
      </c>
    </row>
    <row r="270" spans="12:17" ht="14.5" x14ac:dyDescent="0.35">
      <c r="L270" s="65"/>
      <c r="M270" s="211"/>
      <c r="N270" s="333">
        <f t="shared" si="8"/>
        <v>0</v>
      </c>
      <c r="O270" s="377" t="s">
        <v>1296</v>
      </c>
      <c r="P270" s="378">
        <v>1.1046E-2</v>
      </c>
      <c r="Q270" s="333">
        <f t="shared" si="9"/>
        <v>4.605563876699581E-3</v>
      </c>
    </row>
    <row r="271" spans="12:17" ht="14.5" x14ac:dyDescent="0.35">
      <c r="L271" s="65"/>
      <c r="M271" s="211"/>
      <c r="N271" s="333">
        <f t="shared" si="8"/>
        <v>0</v>
      </c>
      <c r="O271" s="377" t="s">
        <v>1297</v>
      </c>
      <c r="P271" s="378">
        <v>1.0919E-2</v>
      </c>
      <c r="Q271" s="333">
        <f t="shared" si="9"/>
        <v>4.5526119834947247E-3</v>
      </c>
    </row>
    <row r="272" spans="12:17" ht="14.5" x14ac:dyDescent="0.35">
      <c r="L272" s="65"/>
      <c r="M272" s="211"/>
      <c r="N272" s="333">
        <f t="shared" si="8"/>
        <v>0</v>
      </c>
      <c r="O272" s="377" t="s">
        <v>1298</v>
      </c>
      <c r="P272" s="378">
        <v>1.0798E-2</v>
      </c>
      <c r="Q272" s="333">
        <f t="shared" si="9"/>
        <v>4.5021617545357665E-3</v>
      </c>
    </row>
    <row r="273" spans="12:17" ht="14.5" x14ac:dyDescent="0.35">
      <c r="L273" s="65"/>
      <c r="M273" s="211"/>
      <c r="N273" s="333">
        <f t="shared" si="8"/>
        <v>0</v>
      </c>
      <c r="O273" s="377" t="s">
        <v>1299</v>
      </c>
      <c r="P273" s="378">
        <v>1.0664E-2</v>
      </c>
      <c r="Q273" s="333">
        <f t="shared" si="9"/>
        <v>4.4462912530440282E-3</v>
      </c>
    </row>
    <row r="274" spans="12:17" ht="14.5" x14ac:dyDescent="0.35">
      <c r="L274" s="65"/>
      <c r="M274" s="211"/>
      <c r="N274" s="333">
        <f t="shared" si="8"/>
        <v>0</v>
      </c>
      <c r="O274" s="377" t="s">
        <v>1300</v>
      </c>
      <c r="P274" s="378">
        <v>1.0563379999999898E-2</v>
      </c>
      <c r="Q274" s="333">
        <f t="shared" si="9"/>
        <v>4.4043383436402636E-3</v>
      </c>
    </row>
    <row r="275" spans="12:17" ht="14.5" x14ac:dyDescent="0.35">
      <c r="L275" s="65"/>
      <c r="M275" s="211"/>
      <c r="N275" s="333">
        <f t="shared" si="8"/>
        <v>0</v>
      </c>
      <c r="O275" s="377" t="s">
        <v>1301</v>
      </c>
      <c r="P275" s="378">
        <v>1.0435E-2</v>
      </c>
      <c r="Q275" s="333">
        <f t="shared" si="9"/>
        <v>4.3508110676588919E-3</v>
      </c>
    </row>
    <row r="276" spans="12:17" ht="14.5" x14ac:dyDescent="0.35">
      <c r="L276" s="65"/>
      <c r="M276" s="211"/>
      <c r="N276" s="333">
        <f t="shared" si="8"/>
        <v>0</v>
      </c>
      <c r="O276" s="377" t="s">
        <v>1302</v>
      </c>
      <c r="P276" s="378">
        <v>1.0383999999999999E-2</v>
      </c>
      <c r="Q276" s="333">
        <f t="shared" si="9"/>
        <v>4.3295469215687528E-3</v>
      </c>
    </row>
    <row r="277" spans="12:17" ht="14.5" x14ac:dyDescent="0.35">
      <c r="L277" s="65"/>
      <c r="M277" s="211"/>
      <c r="N277" s="333">
        <f t="shared" si="8"/>
        <v>0</v>
      </c>
      <c r="O277" s="377" t="s">
        <v>1303</v>
      </c>
      <c r="P277" s="378">
        <v>1.0322E-2</v>
      </c>
      <c r="Q277" s="333">
        <f t="shared" si="9"/>
        <v>4.3036963910277996E-3</v>
      </c>
    </row>
    <row r="278" spans="12:17" ht="14.5" x14ac:dyDescent="0.35">
      <c r="L278" s="65"/>
      <c r="M278" s="211"/>
      <c r="N278" s="333">
        <f t="shared" si="8"/>
        <v>0</v>
      </c>
      <c r="O278" s="377" t="s">
        <v>1304</v>
      </c>
      <c r="P278" s="378">
        <v>1.0018000000000001E-2</v>
      </c>
      <c r="Q278" s="333">
        <f t="shared" si="9"/>
        <v>4.1769454025689301E-3</v>
      </c>
    </row>
    <row r="279" spans="12:17" ht="14.5" x14ac:dyDescent="0.35">
      <c r="L279" s="65"/>
      <c r="M279" s="211"/>
      <c r="N279" s="333">
        <f t="shared" si="8"/>
        <v>0</v>
      </c>
      <c r="O279" s="377" t="s">
        <v>1305</v>
      </c>
      <c r="P279" s="378">
        <v>9.7940000000000006E-3</v>
      </c>
      <c r="Q279" s="333">
        <f t="shared" si="9"/>
        <v>4.0835499373887106E-3</v>
      </c>
    </row>
    <row r="280" spans="12:17" ht="14.5" x14ac:dyDescent="0.35">
      <c r="L280" s="65"/>
      <c r="M280" s="211"/>
      <c r="N280" s="333">
        <f t="shared" si="8"/>
        <v>0</v>
      </c>
      <c r="O280" s="377" t="s">
        <v>1306</v>
      </c>
      <c r="P280" s="378">
        <v>9.6290000000000004E-3</v>
      </c>
      <c r="Q280" s="333">
        <f t="shared" si="9"/>
        <v>4.0147541706264953E-3</v>
      </c>
    </row>
    <row r="281" spans="12:17" ht="14.5" x14ac:dyDescent="0.35">
      <c r="L281" s="65"/>
      <c r="M281" s="211"/>
      <c r="N281" s="333">
        <f t="shared" si="8"/>
        <v>0</v>
      </c>
      <c r="O281" s="377" t="s">
        <v>1307</v>
      </c>
      <c r="P281" s="378">
        <v>9.5149999999999992E-3</v>
      </c>
      <c r="Q281" s="333">
        <f t="shared" si="9"/>
        <v>3.9672225499544191E-3</v>
      </c>
    </row>
    <row r="282" spans="12:17" ht="14.5" x14ac:dyDescent="0.35">
      <c r="L282" s="65"/>
      <c r="M282" s="211"/>
      <c r="N282" s="333">
        <f t="shared" si="8"/>
        <v>0</v>
      </c>
      <c r="O282" s="377" t="s">
        <v>1308</v>
      </c>
      <c r="P282" s="378">
        <v>9.4599999999999997E-3</v>
      </c>
      <c r="Q282" s="333">
        <f t="shared" si="9"/>
        <v>3.9442906277003479E-3</v>
      </c>
    </row>
    <row r="283" spans="12:17" ht="14.5" x14ac:dyDescent="0.35">
      <c r="L283" s="65"/>
      <c r="M283" s="211"/>
      <c r="N283" s="333">
        <f t="shared" si="8"/>
        <v>0</v>
      </c>
      <c r="O283" s="377" t="s">
        <v>1309</v>
      </c>
      <c r="P283" s="378">
        <v>9.3209999999999994E-3</v>
      </c>
      <c r="Q283" s="333">
        <f t="shared" si="9"/>
        <v>3.8863354060036928E-3</v>
      </c>
    </row>
    <row r="284" spans="12:17" ht="14.5" x14ac:dyDescent="0.35">
      <c r="L284" s="65"/>
      <c r="M284" s="211"/>
      <c r="N284" s="333">
        <f t="shared" si="8"/>
        <v>0</v>
      </c>
      <c r="O284" s="377" t="s">
        <v>1310</v>
      </c>
      <c r="P284" s="378">
        <v>9.2589999999999999E-3</v>
      </c>
      <c r="Q284" s="333">
        <f t="shared" si="9"/>
        <v>3.8604848754627396E-3</v>
      </c>
    </row>
    <row r="285" spans="12:17" ht="14.5" x14ac:dyDescent="0.35">
      <c r="L285" s="65"/>
      <c r="M285" s="211"/>
      <c r="N285" s="333">
        <f t="shared" si="8"/>
        <v>0</v>
      </c>
      <c r="O285" s="377" t="s">
        <v>1311</v>
      </c>
      <c r="P285" s="378">
        <v>8.914E-3</v>
      </c>
      <c r="Q285" s="333">
        <f t="shared" si="9"/>
        <v>3.7166391813235619E-3</v>
      </c>
    </row>
    <row r="286" spans="12:17" ht="14.5" x14ac:dyDescent="0.35">
      <c r="L286" s="65"/>
      <c r="M286" s="211"/>
      <c r="N286" s="333">
        <f t="shared" si="8"/>
        <v>0</v>
      </c>
      <c r="O286" s="377" t="s">
        <v>1312</v>
      </c>
      <c r="P286" s="378">
        <v>8.9099999999999995E-3</v>
      </c>
      <c r="Q286" s="333">
        <f t="shared" si="9"/>
        <v>3.7149714051596294E-3</v>
      </c>
    </row>
    <row r="287" spans="12:17" ht="14.5" x14ac:dyDescent="0.35">
      <c r="L287" s="65"/>
      <c r="M287" s="211"/>
      <c r="N287" s="333">
        <f t="shared" si="8"/>
        <v>0</v>
      </c>
      <c r="O287" s="377" t="s">
        <v>1313</v>
      </c>
      <c r="P287" s="378">
        <v>8.8839999999999995E-3</v>
      </c>
      <c r="Q287" s="333">
        <f t="shared" si="9"/>
        <v>3.7041308600940679E-3</v>
      </c>
    </row>
    <row r="288" spans="12:17" ht="14.5" x14ac:dyDescent="0.35">
      <c r="L288" s="65"/>
      <c r="M288" s="211"/>
      <c r="N288" s="333">
        <f t="shared" si="8"/>
        <v>0</v>
      </c>
      <c r="O288" s="377" t="s">
        <v>1314</v>
      </c>
      <c r="P288" s="378">
        <v>8.6119999999999999E-3</v>
      </c>
      <c r="Q288" s="333">
        <f t="shared" si="9"/>
        <v>3.5907220809466584E-3</v>
      </c>
    </row>
    <row r="289" spans="12:17" ht="14.5" x14ac:dyDescent="0.35">
      <c r="L289" s="65"/>
      <c r="M289" s="211"/>
      <c r="N289" s="333">
        <f t="shared" si="8"/>
        <v>0</v>
      </c>
      <c r="O289" s="377" t="s">
        <v>1315</v>
      </c>
      <c r="P289" s="378">
        <v>8.5520000000000006E-3</v>
      </c>
      <c r="Q289" s="333">
        <f t="shared" si="9"/>
        <v>3.5657054384876717E-3</v>
      </c>
    </row>
    <row r="290" spans="12:17" ht="14.5" x14ac:dyDescent="0.35">
      <c r="L290" s="65"/>
      <c r="M290" s="211"/>
      <c r="N290" s="333">
        <f t="shared" si="8"/>
        <v>0</v>
      </c>
      <c r="O290" s="377" t="s">
        <v>1316</v>
      </c>
      <c r="P290" s="378">
        <v>8.5249999999999996E-3</v>
      </c>
      <c r="Q290" s="333">
        <f t="shared" si="9"/>
        <v>3.5544479493811272E-3</v>
      </c>
    </row>
    <row r="291" spans="12:17" ht="14.5" x14ac:dyDescent="0.35">
      <c r="L291" s="65"/>
      <c r="M291" s="211"/>
      <c r="N291" s="333">
        <f t="shared" si="8"/>
        <v>0</v>
      </c>
      <c r="O291" s="377" t="s">
        <v>1025</v>
      </c>
      <c r="P291" s="378">
        <v>8.5198199999999905E-3</v>
      </c>
      <c r="Q291" s="333">
        <f t="shared" si="9"/>
        <v>3.5522881792488309E-3</v>
      </c>
    </row>
    <row r="292" spans="12:17" ht="14.5" x14ac:dyDescent="0.35">
      <c r="L292" s="65"/>
      <c r="M292" s="211"/>
      <c r="N292" s="333">
        <f t="shared" si="8"/>
        <v>0</v>
      </c>
      <c r="O292" s="377" t="s">
        <v>1317</v>
      </c>
      <c r="P292" s="378">
        <v>8.4159999999999999E-3</v>
      </c>
      <c r="Q292" s="333">
        <f t="shared" si="9"/>
        <v>3.5090010489139665E-3</v>
      </c>
    </row>
    <row r="293" spans="12:17" ht="14.5" x14ac:dyDescent="0.35">
      <c r="L293" s="65"/>
      <c r="M293" s="211"/>
      <c r="N293" s="333">
        <f t="shared" si="8"/>
        <v>0</v>
      </c>
      <c r="O293" s="377" t="s">
        <v>1318</v>
      </c>
      <c r="P293" s="378">
        <v>8.2900000000000005E-3</v>
      </c>
      <c r="Q293" s="333">
        <f t="shared" si="9"/>
        <v>3.4564660997500932E-3</v>
      </c>
    </row>
    <row r="294" spans="12:17" ht="14.5" x14ac:dyDescent="0.35">
      <c r="L294" s="65"/>
      <c r="M294" s="211"/>
      <c r="N294" s="333">
        <f t="shared" si="8"/>
        <v>0</v>
      </c>
      <c r="O294" s="377" t="s">
        <v>1319</v>
      </c>
      <c r="P294" s="378">
        <v>8.1670000000000006E-3</v>
      </c>
      <c r="Q294" s="333">
        <f t="shared" si="9"/>
        <v>3.4051819827091694E-3</v>
      </c>
    </row>
    <row r="295" spans="12:17" ht="14.5" x14ac:dyDescent="0.35">
      <c r="L295" s="65"/>
      <c r="M295" s="211"/>
      <c r="N295" s="333">
        <f t="shared" si="8"/>
        <v>0</v>
      </c>
      <c r="O295" s="377" t="s">
        <v>1320</v>
      </c>
      <c r="P295" s="378">
        <v>8.1399999999999997E-3</v>
      </c>
      <c r="Q295" s="333">
        <f t="shared" si="9"/>
        <v>3.3939244936026245E-3</v>
      </c>
    </row>
    <row r="296" spans="12:17" ht="14.5" x14ac:dyDescent="0.35">
      <c r="L296" s="65"/>
      <c r="M296" s="211"/>
      <c r="N296" s="333">
        <f t="shared" si="8"/>
        <v>0</v>
      </c>
      <c r="O296" s="377" t="s">
        <v>1321</v>
      </c>
      <c r="P296" s="378">
        <v>8.1359999999999991E-3</v>
      </c>
      <c r="Q296" s="333">
        <f t="shared" si="9"/>
        <v>3.3922567174386915E-3</v>
      </c>
    </row>
    <row r="297" spans="12:17" ht="14.5" x14ac:dyDescent="0.35">
      <c r="L297" s="65"/>
      <c r="M297" s="211"/>
      <c r="N297" s="333">
        <f t="shared" si="8"/>
        <v>0</v>
      </c>
      <c r="O297" s="377" t="s">
        <v>1322</v>
      </c>
      <c r="P297" s="378">
        <v>8.0890000000000007E-3</v>
      </c>
      <c r="Q297" s="333">
        <f t="shared" si="9"/>
        <v>3.3726603475124853E-3</v>
      </c>
    </row>
    <row r="298" spans="12:17" ht="14.5" x14ac:dyDescent="0.35">
      <c r="L298" s="65"/>
      <c r="M298" s="211"/>
      <c r="N298" s="333">
        <f t="shared" si="8"/>
        <v>0</v>
      </c>
      <c r="O298" s="377" t="s">
        <v>1323</v>
      </c>
      <c r="P298" s="378">
        <v>8.0687399999999892E-3</v>
      </c>
      <c r="Q298" s="333">
        <f t="shared" si="9"/>
        <v>3.3642130612421628E-3</v>
      </c>
    </row>
    <row r="299" spans="12:17" ht="14.5" x14ac:dyDescent="0.35">
      <c r="L299" s="65"/>
      <c r="M299" s="211"/>
      <c r="N299" s="333">
        <f t="shared" si="8"/>
        <v>0</v>
      </c>
      <c r="O299" s="377" t="s">
        <v>1324</v>
      </c>
      <c r="P299" s="378">
        <v>8.0429999999999998E-3</v>
      </c>
      <c r="Q299" s="333">
        <f t="shared" si="9"/>
        <v>3.3534809216272613E-3</v>
      </c>
    </row>
    <row r="300" spans="12:17" ht="14.5" x14ac:dyDescent="0.35">
      <c r="L300" s="65"/>
      <c r="M300" s="211"/>
      <c r="N300" s="333">
        <f t="shared" si="8"/>
        <v>0</v>
      </c>
      <c r="O300" s="377" t="s">
        <v>1325</v>
      </c>
      <c r="P300" s="378">
        <v>8.0190000000000001E-3</v>
      </c>
      <c r="Q300" s="333">
        <f t="shared" si="9"/>
        <v>3.3434742646436667E-3</v>
      </c>
    </row>
    <row r="301" spans="12:17" ht="14.5" x14ac:dyDescent="0.35">
      <c r="L301" s="65"/>
      <c r="M301" s="211"/>
      <c r="N301" s="333">
        <f t="shared" si="8"/>
        <v>0</v>
      </c>
      <c r="O301" s="377" t="s">
        <v>1326</v>
      </c>
      <c r="P301" s="378">
        <v>8.0079999999999995E-3</v>
      </c>
      <c r="Q301" s="333">
        <f t="shared" si="9"/>
        <v>3.3388878801928518E-3</v>
      </c>
    </row>
    <row r="302" spans="12:17" ht="14.5" x14ac:dyDescent="0.35">
      <c r="L302" s="65"/>
      <c r="M302" s="211"/>
      <c r="N302" s="333">
        <f t="shared" si="8"/>
        <v>0</v>
      </c>
      <c r="O302" s="377" t="s">
        <v>1327</v>
      </c>
      <c r="P302" s="378">
        <v>7.9139999999999992E-3</v>
      </c>
      <c r="Q302" s="333">
        <f t="shared" si="9"/>
        <v>3.2996951403404381E-3</v>
      </c>
    </row>
    <row r="303" spans="12:17" ht="14.5" x14ac:dyDescent="0.35">
      <c r="L303" s="65"/>
      <c r="M303" s="211"/>
      <c r="N303" s="333">
        <f t="shared" si="8"/>
        <v>0</v>
      </c>
      <c r="O303" s="377" t="s">
        <v>1328</v>
      </c>
      <c r="P303" s="378">
        <v>7.8980000000000005E-3</v>
      </c>
      <c r="Q303" s="333">
        <f t="shared" si="9"/>
        <v>3.293024035684709E-3</v>
      </c>
    </row>
    <row r="304" spans="12:17" ht="14.5" x14ac:dyDescent="0.35">
      <c r="L304" s="65"/>
      <c r="M304" s="211"/>
      <c r="N304" s="333">
        <f t="shared" si="8"/>
        <v>0</v>
      </c>
      <c r="O304" s="377" t="s">
        <v>1329</v>
      </c>
      <c r="P304" s="378">
        <v>7.8019999999999999E-3</v>
      </c>
      <c r="Q304" s="333">
        <f t="shared" si="9"/>
        <v>3.2529974077503288E-3</v>
      </c>
    </row>
    <row r="305" spans="12:17" ht="14.5" x14ac:dyDescent="0.35">
      <c r="L305" s="65"/>
      <c r="M305" s="211"/>
      <c r="N305" s="333">
        <f t="shared" si="8"/>
        <v>0</v>
      </c>
      <c r="O305" s="377" t="s">
        <v>1330</v>
      </c>
      <c r="P305" s="378">
        <v>7.5459999999999998E-3</v>
      </c>
      <c r="Q305" s="333">
        <f t="shared" si="9"/>
        <v>3.1462597332586489E-3</v>
      </c>
    </row>
    <row r="306" spans="12:17" ht="14.5" x14ac:dyDescent="0.35">
      <c r="L306" s="65"/>
      <c r="M306" s="211"/>
      <c r="N306" s="333">
        <f t="shared" si="8"/>
        <v>0</v>
      </c>
      <c r="O306" s="377" t="s">
        <v>1331</v>
      </c>
      <c r="P306" s="378">
        <v>7.5199999999999998E-3</v>
      </c>
      <c r="Q306" s="333">
        <f t="shared" si="9"/>
        <v>3.1354191881930882E-3</v>
      </c>
    </row>
    <row r="307" spans="12:17" ht="14.5" x14ac:dyDescent="0.35">
      <c r="L307" s="65"/>
      <c r="M307" s="211"/>
      <c r="N307" s="333">
        <f t="shared" si="8"/>
        <v>0</v>
      </c>
      <c r="O307" s="377" t="s">
        <v>1332</v>
      </c>
      <c r="P307" s="378">
        <v>7.502E-3</v>
      </c>
      <c r="Q307" s="333">
        <f t="shared" si="9"/>
        <v>3.1279141954553918E-3</v>
      </c>
    </row>
    <row r="308" spans="12:17" ht="14.5" x14ac:dyDescent="0.35">
      <c r="L308" s="65"/>
      <c r="M308" s="211"/>
      <c r="N308" s="333">
        <f t="shared" si="8"/>
        <v>0</v>
      </c>
      <c r="O308" s="377" t="s">
        <v>1333</v>
      </c>
      <c r="P308" s="378">
        <v>7.3660000000000002E-3</v>
      </c>
      <c r="Q308" s="333">
        <f t="shared" si="9"/>
        <v>3.071209805881687E-3</v>
      </c>
    </row>
    <row r="309" spans="12:17" ht="14.5" x14ac:dyDescent="0.35">
      <c r="L309" s="65"/>
      <c r="M309" s="211"/>
      <c r="N309" s="333">
        <f t="shared" si="8"/>
        <v>0</v>
      </c>
      <c r="O309" s="377" t="s">
        <v>1334</v>
      </c>
      <c r="P309" s="378">
        <v>7.3010000000000002E-3</v>
      </c>
      <c r="Q309" s="333">
        <f t="shared" si="9"/>
        <v>3.0441084432177843E-3</v>
      </c>
    </row>
    <row r="310" spans="12:17" ht="14.5" x14ac:dyDescent="0.35">
      <c r="L310" s="65"/>
      <c r="M310" s="211"/>
      <c r="N310" s="333">
        <f t="shared" si="8"/>
        <v>0</v>
      </c>
      <c r="O310" s="377" t="s">
        <v>1335</v>
      </c>
      <c r="P310" s="378">
        <v>7.2240000000000004E-3</v>
      </c>
      <c r="Q310" s="333">
        <f t="shared" si="9"/>
        <v>3.0120037520620837E-3</v>
      </c>
    </row>
    <row r="311" spans="12:17" ht="14.5" x14ac:dyDescent="0.35">
      <c r="L311" s="65"/>
      <c r="M311" s="211"/>
      <c r="N311" s="333">
        <f t="shared" si="8"/>
        <v>0</v>
      </c>
      <c r="O311" s="377" t="s">
        <v>1336</v>
      </c>
      <c r="P311" s="378">
        <v>7.195E-3</v>
      </c>
      <c r="Q311" s="333">
        <f t="shared" si="9"/>
        <v>2.9999123748735727E-3</v>
      </c>
    </row>
    <row r="312" spans="12:17" ht="14.5" x14ac:dyDescent="0.35">
      <c r="L312" s="65"/>
      <c r="M312" s="211"/>
      <c r="N312" s="333">
        <f t="shared" si="8"/>
        <v>0</v>
      </c>
      <c r="O312" s="377" t="s">
        <v>1337</v>
      </c>
      <c r="P312" s="378">
        <v>7.0670000000000004E-3</v>
      </c>
      <c r="Q312" s="333">
        <f t="shared" si="9"/>
        <v>2.9465435376277334E-3</v>
      </c>
    </row>
    <row r="313" spans="12:17" ht="14.5" x14ac:dyDescent="0.35">
      <c r="L313" s="65"/>
      <c r="M313" s="211"/>
      <c r="N313" s="333">
        <f t="shared" si="8"/>
        <v>0</v>
      </c>
      <c r="O313" s="377" t="s">
        <v>1338</v>
      </c>
      <c r="P313" s="378">
        <v>7.02251E-3</v>
      </c>
      <c r="Q313" s="333">
        <f t="shared" si="9"/>
        <v>2.927993697244394E-3</v>
      </c>
    </row>
    <row r="314" spans="12:17" ht="14.5" x14ac:dyDescent="0.35">
      <c r="L314" s="65"/>
      <c r="M314" s="211"/>
      <c r="N314" s="333">
        <f t="shared" si="8"/>
        <v>0</v>
      </c>
      <c r="O314" s="377" t="s">
        <v>1339</v>
      </c>
      <c r="P314" s="378">
        <v>6.9668799999999999E-3</v>
      </c>
      <c r="Q314" s="333">
        <f t="shared" si="9"/>
        <v>2.9047991002445028E-3</v>
      </c>
    </row>
    <row r="315" spans="12:17" ht="14.5" x14ac:dyDescent="0.35">
      <c r="L315" s="65"/>
      <c r="M315" s="211"/>
      <c r="N315" s="333">
        <f t="shared" si="8"/>
        <v>0</v>
      </c>
      <c r="O315" s="377" t="s">
        <v>1340</v>
      </c>
      <c r="P315" s="378">
        <v>6.8399999999999997E-3</v>
      </c>
      <c r="Q315" s="333">
        <f t="shared" si="9"/>
        <v>2.851897240324564E-3</v>
      </c>
    </row>
    <row r="316" spans="12:17" ht="14.5" x14ac:dyDescent="0.35">
      <c r="L316" s="65"/>
      <c r="M316" s="211"/>
      <c r="N316" s="333">
        <f t="shared" si="8"/>
        <v>0</v>
      </c>
      <c r="O316" s="377" t="s">
        <v>1341</v>
      </c>
      <c r="P316" s="378">
        <v>6.6877100000000004E-3</v>
      </c>
      <c r="Q316" s="333">
        <f t="shared" si="9"/>
        <v>2.7884008323232441E-3</v>
      </c>
    </row>
    <row r="317" spans="12:17" ht="14.5" x14ac:dyDescent="0.35">
      <c r="L317" s="65"/>
      <c r="M317" s="211"/>
      <c r="N317" s="333">
        <f t="shared" si="8"/>
        <v>0</v>
      </c>
      <c r="O317" s="377" t="s">
        <v>1342</v>
      </c>
      <c r="P317" s="378">
        <v>6.6620000000000004E-3</v>
      </c>
      <c r="Q317" s="333">
        <f t="shared" si="9"/>
        <v>2.7776812010295682E-3</v>
      </c>
    </row>
    <row r="318" spans="12:17" ht="14.5" x14ac:dyDescent="0.35">
      <c r="L318" s="65"/>
      <c r="M318" s="211"/>
      <c r="N318" s="333">
        <f t="shared" si="8"/>
        <v>0</v>
      </c>
      <c r="O318" s="377" t="s">
        <v>1343</v>
      </c>
      <c r="P318" s="378">
        <v>6.6490000000000004E-3</v>
      </c>
      <c r="Q318" s="333">
        <f t="shared" si="9"/>
        <v>2.7722609284967876E-3</v>
      </c>
    </row>
    <row r="319" spans="12:17" ht="14.5" x14ac:dyDescent="0.35">
      <c r="L319" s="65"/>
      <c r="M319" s="211"/>
      <c r="N319" s="333">
        <f t="shared" si="8"/>
        <v>0</v>
      </c>
      <c r="O319" s="377" t="s">
        <v>1344</v>
      </c>
      <c r="P319" s="378">
        <v>6.6369999999999997E-3</v>
      </c>
      <c r="Q319" s="333">
        <f t="shared" si="9"/>
        <v>2.7672576000049897E-3</v>
      </c>
    </row>
    <row r="320" spans="12:17" ht="14.5" x14ac:dyDescent="0.35">
      <c r="L320" s="65"/>
      <c r="M320" s="211"/>
      <c r="N320" s="333">
        <f t="shared" si="8"/>
        <v>0</v>
      </c>
      <c r="O320" s="377" t="s">
        <v>1345</v>
      </c>
      <c r="P320" s="378">
        <v>6.6259999999999999E-3</v>
      </c>
      <c r="Q320" s="333">
        <f t="shared" si="9"/>
        <v>2.7626712155541756E-3</v>
      </c>
    </row>
    <row r="321" spans="12:17" ht="14.5" x14ac:dyDescent="0.35">
      <c r="L321" s="65"/>
      <c r="M321" s="211"/>
      <c r="N321" s="333">
        <f t="shared" si="8"/>
        <v>0</v>
      </c>
      <c r="O321" s="377" t="s">
        <v>1346</v>
      </c>
      <c r="P321" s="378">
        <v>6.3579999999999999E-3</v>
      </c>
      <c r="Q321" s="333">
        <f t="shared" si="9"/>
        <v>2.6509302125706986E-3</v>
      </c>
    </row>
    <row r="322" spans="12:17" ht="14.5" x14ac:dyDescent="0.35">
      <c r="L322" s="65"/>
      <c r="M322" s="211"/>
      <c r="N322" s="333">
        <f t="shared" si="8"/>
        <v>0</v>
      </c>
      <c r="O322" s="377" t="s">
        <v>1347</v>
      </c>
      <c r="P322" s="378">
        <v>6.3359999999999996E-3</v>
      </c>
      <c r="Q322" s="333">
        <f t="shared" si="9"/>
        <v>2.6417574436690696E-3</v>
      </c>
    </row>
    <row r="323" spans="12:17" ht="14.5" x14ac:dyDescent="0.35">
      <c r="L323" s="65"/>
      <c r="M323" s="211"/>
      <c r="N323" s="333">
        <f t="shared" ref="N323:N386" si="10">(M323/$M$567)*100</f>
        <v>0</v>
      </c>
      <c r="O323" s="377" t="s">
        <v>1348</v>
      </c>
      <c r="P323" s="378">
        <v>6.3249999999999999E-3</v>
      </c>
      <c r="Q323" s="333">
        <f t="shared" ref="Q323:Q386" si="11">(P323/$P$567)*100</f>
        <v>2.6371710592182555E-3</v>
      </c>
    </row>
    <row r="324" spans="12:17" ht="14.5" x14ac:dyDescent="0.35">
      <c r="L324" s="65"/>
      <c r="M324" s="211"/>
      <c r="N324" s="333">
        <f t="shared" si="10"/>
        <v>0</v>
      </c>
      <c r="O324" s="377" t="s">
        <v>1349</v>
      </c>
      <c r="P324" s="378">
        <v>6.3010000000000002E-3</v>
      </c>
      <c r="Q324" s="333">
        <f t="shared" si="11"/>
        <v>2.6271644022346609E-3</v>
      </c>
    </row>
    <row r="325" spans="12:17" ht="14.5" x14ac:dyDescent="0.35">
      <c r="L325" s="65"/>
      <c r="M325" s="211"/>
      <c r="N325" s="333">
        <f t="shared" si="10"/>
        <v>0</v>
      </c>
      <c r="O325" s="377" t="s">
        <v>1350</v>
      </c>
      <c r="P325" s="378">
        <v>6.3010000000000002E-3</v>
      </c>
      <c r="Q325" s="333">
        <f t="shared" si="11"/>
        <v>2.6271644022346609E-3</v>
      </c>
    </row>
    <row r="326" spans="12:17" ht="14.5" x14ac:dyDescent="0.35">
      <c r="L326" s="65"/>
      <c r="M326" s="211"/>
      <c r="N326" s="333">
        <f t="shared" si="10"/>
        <v>0</v>
      </c>
      <c r="O326" s="377" t="s">
        <v>1351</v>
      </c>
      <c r="P326" s="378">
        <v>6.2509999999999996E-3</v>
      </c>
      <c r="Q326" s="333">
        <f t="shared" si="11"/>
        <v>2.6063172001855039E-3</v>
      </c>
    </row>
    <row r="327" spans="12:17" ht="14.5" x14ac:dyDescent="0.35">
      <c r="L327" s="65"/>
      <c r="M327" s="211"/>
      <c r="N327" s="333">
        <f t="shared" si="10"/>
        <v>0</v>
      </c>
      <c r="O327" s="377" t="s">
        <v>1352</v>
      </c>
      <c r="P327" s="378">
        <v>6.1450000000000003E-3</v>
      </c>
      <c r="Q327" s="333">
        <f t="shared" si="11"/>
        <v>2.5621211318412932E-3</v>
      </c>
    </row>
    <row r="328" spans="12:17" ht="14.5" x14ac:dyDescent="0.35">
      <c r="L328" s="65"/>
      <c r="M328" s="211"/>
      <c r="N328" s="333">
        <f t="shared" si="10"/>
        <v>0</v>
      </c>
      <c r="O328" s="377" t="s">
        <v>1353</v>
      </c>
      <c r="P328" s="378">
        <v>6.0870000000000004E-3</v>
      </c>
      <c r="Q328" s="333">
        <f t="shared" si="11"/>
        <v>2.5379383774642725E-3</v>
      </c>
    </row>
    <row r="329" spans="12:17" ht="14.5" x14ac:dyDescent="0.35">
      <c r="L329" s="65"/>
      <c r="M329" s="211"/>
      <c r="N329" s="333">
        <f t="shared" si="10"/>
        <v>0</v>
      </c>
      <c r="O329" s="377" t="s">
        <v>1354</v>
      </c>
      <c r="P329" s="378">
        <v>6.051E-3</v>
      </c>
      <c r="Q329" s="333">
        <f t="shared" si="11"/>
        <v>2.52292839198888E-3</v>
      </c>
    </row>
    <row r="330" spans="12:17" ht="14.5" x14ac:dyDescent="0.35">
      <c r="L330" s="65"/>
      <c r="M330" s="211"/>
      <c r="N330" s="333">
        <f t="shared" si="10"/>
        <v>0</v>
      </c>
      <c r="O330" s="377" t="s">
        <v>1355</v>
      </c>
      <c r="P330" s="378">
        <v>6.04448999999999E-3</v>
      </c>
      <c r="Q330" s="333">
        <f t="shared" si="11"/>
        <v>2.5202140862820755E-3</v>
      </c>
    </row>
    <row r="331" spans="12:17" ht="14.5" x14ac:dyDescent="0.35">
      <c r="L331" s="65"/>
      <c r="M331" s="211"/>
      <c r="N331" s="333">
        <f t="shared" si="10"/>
        <v>0</v>
      </c>
      <c r="O331" s="377" t="s">
        <v>1356</v>
      </c>
      <c r="P331" s="378">
        <v>5.94E-3</v>
      </c>
      <c r="Q331" s="333">
        <f t="shared" si="11"/>
        <v>2.4766476034397528E-3</v>
      </c>
    </row>
    <row r="332" spans="12:17" ht="14.5" x14ac:dyDescent="0.35">
      <c r="L332" s="65"/>
      <c r="M332" s="211"/>
      <c r="N332" s="333">
        <f t="shared" si="10"/>
        <v>0</v>
      </c>
      <c r="O332" s="377" t="s">
        <v>1357</v>
      </c>
      <c r="P332" s="378">
        <v>5.8651000000000007E-3</v>
      </c>
      <c r="Q332" s="333">
        <f t="shared" si="11"/>
        <v>2.4454184947701172E-3</v>
      </c>
    </row>
    <row r="333" spans="12:17" ht="14.5" x14ac:dyDescent="0.35">
      <c r="L333" s="65"/>
      <c r="M333" s="211"/>
      <c r="N333" s="333">
        <f t="shared" si="10"/>
        <v>0</v>
      </c>
      <c r="O333" s="377" t="s">
        <v>1358</v>
      </c>
      <c r="P333" s="378">
        <v>5.8370000000000002E-3</v>
      </c>
      <c r="Q333" s="333">
        <f t="shared" si="11"/>
        <v>2.4337023672184916E-3</v>
      </c>
    </row>
    <row r="334" spans="12:17" ht="14.5" x14ac:dyDescent="0.35">
      <c r="L334" s="65"/>
      <c r="M334" s="211"/>
      <c r="N334" s="333">
        <f t="shared" si="10"/>
        <v>0</v>
      </c>
      <c r="O334" s="377" t="s">
        <v>1359</v>
      </c>
      <c r="P334" s="378">
        <v>5.8300000000000001E-3</v>
      </c>
      <c r="Q334" s="333">
        <f t="shared" si="11"/>
        <v>2.4307837589316096E-3</v>
      </c>
    </row>
    <row r="335" spans="12:17" ht="14.5" x14ac:dyDescent="0.35">
      <c r="L335" s="65"/>
      <c r="M335" s="211"/>
      <c r="N335" s="333">
        <f t="shared" si="10"/>
        <v>0</v>
      </c>
      <c r="O335" s="377" t="s">
        <v>1360</v>
      </c>
      <c r="P335" s="378">
        <v>5.7749999999999998E-3</v>
      </c>
      <c r="Q335" s="333">
        <f t="shared" si="11"/>
        <v>2.4078518366775375E-3</v>
      </c>
    </row>
    <row r="336" spans="12:17" ht="14.5" x14ac:dyDescent="0.35">
      <c r="L336" s="65"/>
      <c r="M336" s="211"/>
      <c r="N336" s="333">
        <f t="shared" si="10"/>
        <v>0</v>
      </c>
      <c r="O336" s="377" t="s">
        <v>1361</v>
      </c>
      <c r="P336" s="378">
        <v>5.6730000000000001E-3</v>
      </c>
      <c r="Q336" s="333">
        <f t="shared" si="11"/>
        <v>2.3653235444972593E-3</v>
      </c>
    </row>
    <row r="337" spans="12:17" ht="14.5" x14ac:dyDescent="0.35">
      <c r="L337" s="65"/>
      <c r="M337" s="211"/>
      <c r="N337" s="333">
        <f t="shared" si="10"/>
        <v>0</v>
      </c>
      <c r="O337" s="377" t="s">
        <v>1362</v>
      </c>
      <c r="P337" s="378">
        <v>5.6620000000000004E-3</v>
      </c>
      <c r="Q337" s="333">
        <f t="shared" si="11"/>
        <v>2.3607371600464448E-3</v>
      </c>
    </row>
    <row r="338" spans="12:17" ht="14.5" x14ac:dyDescent="0.35">
      <c r="L338" s="65"/>
      <c r="M338" s="211"/>
      <c r="N338" s="333">
        <f t="shared" si="10"/>
        <v>0</v>
      </c>
      <c r="O338" s="377" t="s">
        <v>1363</v>
      </c>
      <c r="P338" s="378">
        <v>5.6509999999999998E-3</v>
      </c>
      <c r="Q338" s="333">
        <f t="shared" si="11"/>
        <v>2.3561507755956303E-3</v>
      </c>
    </row>
    <row r="339" spans="12:17" ht="14.5" x14ac:dyDescent="0.35">
      <c r="L339" s="65"/>
      <c r="M339" s="211"/>
      <c r="N339" s="333">
        <f t="shared" si="10"/>
        <v>0</v>
      </c>
      <c r="O339" s="377" t="s">
        <v>1364</v>
      </c>
      <c r="P339" s="378">
        <v>5.6429999999999996E-3</v>
      </c>
      <c r="Q339" s="333">
        <f t="shared" si="11"/>
        <v>2.3528152232677652E-3</v>
      </c>
    </row>
    <row r="340" spans="12:17" ht="14.5" x14ac:dyDescent="0.35">
      <c r="L340" s="65"/>
      <c r="M340" s="211"/>
      <c r="N340" s="333">
        <f t="shared" si="10"/>
        <v>0</v>
      </c>
      <c r="O340" s="377" t="s">
        <v>1365</v>
      </c>
      <c r="P340" s="378">
        <v>5.568E-3</v>
      </c>
      <c r="Q340" s="333">
        <f t="shared" si="11"/>
        <v>2.3215444201940311E-3</v>
      </c>
    </row>
    <row r="341" spans="12:17" ht="14.5" x14ac:dyDescent="0.35">
      <c r="L341" s="65"/>
      <c r="M341" s="211"/>
      <c r="N341" s="333">
        <f t="shared" si="10"/>
        <v>0</v>
      </c>
      <c r="O341" s="377" t="s">
        <v>1366</v>
      </c>
      <c r="P341" s="378">
        <v>5.5620000000000001E-3</v>
      </c>
      <c r="Q341" s="333">
        <f t="shared" si="11"/>
        <v>2.3190427559481321E-3</v>
      </c>
    </row>
    <row r="342" spans="12:17" ht="14.5" x14ac:dyDescent="0.35">
      <c r="L342" s="65"/>
      <c r="M342" s="211"/>
      <c r="N342" s="333">
        <f t="shared" si="10"/>
        <v>0</v>
      </c>
      <c r="O342" s="377" t="s">
        <v>1367</v>
      </c>
      <c r="P342" s="378">
        <v>5.5589999999999997E-3</v>
      </c>
      <c r="Q342" s="333">
        <f t="shared" si="11"/>
        <v>2.3177919238251826E-3</v>
      </c>
    </row>
    <row r="343" spans="12:17" ht="14.5" x14ac:dyDescent="0.35">
      <c r="L343" s="65"/>
      <c r="M343" s="211"/>
      <c r="N343" s="333">
        <f t="shared" si="10"/>
        <v>0</v>
      </c>
      <c r="O343" s="377" t="s">
        <v>1368</v>
      </c>
      <c r="P343" s="378">
        <v>5.4990000000000004E-3</v>
      </c>
      <c r="Q343" s="333">
        <f t="shared" si="11"/>
        <v>2.2927752813661955E-3</v>
      </c>
    </row>
    <row r="344" spans="12:17" ht="14.5" x14ac:dyDescent="0.35">
      <c r="L344" s="65"/>
      <c r="M344" s="211"/>
      <c r="N344" s="333">
        <f t="shared" si="10"/>
        <v>0</v>
      </c>
      <c r="O344" s="377" t="s">
        <v>1369</v>
      </c>
      <c r="P344" s="378">
        <v>5.3975899999999999E-3</v>
      </c>
      <c r="Q344" s="333">
        <f t="shared" si="11"/>
        <v>2.2504929861700972E-3</v>
      </c>
    </row>
    <row r="345" spans="12:17" ht="14.5" x14ac:dyDescent="0.35">
      <c r="L345" s="65"/>
      <c r="M345" s="211"/>
      <c r="N345" s="333">
        <f t="shared" si="10"/>
        <v>0</v>
      </c>
      <c r="O345" s="377" t="s">
        <v>1370</v>
      </c>
      <c r="P345" s="378">
        <v>5.2750000000000002E-3</v>
      </c>
      <c r="Q345" s="333">
        <f t="shared" si="11"/>
        <v>2.199379816185976E-3</v>
      </c>
    </row>
    <row r="346" spans="12:17" ht="14.5" x14ac:dyDescent="0.35">
      <c r="L346" s="65"/>
      <c r="M346" s="211"/>
      <c r="N346" s="333">
        <f t="shared" si="10"/>
        <v>0</v>
      </c>
      <c r="O346" s="377" t="s">
        <v>1371</v>
      </c>
      <c r="P346" s="378">
        <v>5.2139999999999999E-3</v>
      </c>
      <c r="Q346" s="333">
        <f t="shared" si="11"/>
        <v>2.1739462296860054E-3</v>
      </c>
    </row>
    <row r="347" spans="12:17" ht="14.5" x14ac:dyDescent="0.35">
      <c r="L347" s="65"/>
      <c r="M347" s="211"/>
      <c r="N347" s="333">
        <f t="shared" si="10"/>
        <v>0</v>
      </c>
      <c r="O347" s="377" t="s">
        <v>1372</v>
      </c>
      <c r="P347" s="378">
        <v>5.2110000000000004E-3</v>
      </c>
      <c r="Q347" s="333">
        <f t="shared" si="11"/>
        <v>2.1726953975630564E-3</v>
      </c>
    </row>
    <row r="348" spans="12:17" ht="14.5" x14ac:dyDescent="0.35">
      <c r="L348" s="65"/>
      <c r="M348" s="211"/>
      <c r="N348" s="333">
        <f t="shared" si="10"/>
        <v>0</v>
      </c>
      <c r="O348" s="377" t="s">
        <v>1373</v>
      </c>
      <c r="P348" s="378">
        <v>5.1370000000000001E-3</v>
      </c>
      <c r="Q348" s="333">
        <f t="shared" si="11"/>
        <v>2.1418415385303048E-3</v>
      </c>
    </row>
    <row r="349" spans="12:17" ht="14.5" x14ac:dyDescent="0.35">
      <c r="L349" s="65"/>
      <c r="M349" s="211"/>
      <c r="N349" s="333">
        <f t="shared" si="10"/>
        <v>0</v>
      </c>
      <c r="O349" s="377" t="s">
        <v>1374</v>
      </c>
      <c r="P349" s="378">
        <v>5.1079999999999997E-3</v>
      </c>
      <c r="Q349" s="333">
        <f t="shared" si="11"/>
        <v>2.1297501613417942E-3</v>
      </c>
    </row>
    <row r="350" spans="12:17" ht="14.5" x14ac:dyDescent="0.35">
      <c r="L350" s="65"/>
      <c r="M350" s="211"/>
      <c r="N350" s="333">
        <f t="shared" si="10"/>
        <v>0</v>
      </c>
      <c r="O350" s="377" t="s">
        <v>1027</v>
      </c>
      <c r="P350" s="378">
        <v>5.0936800000000006E-3</v>
      </c>
      <c r="Q350" s="333">
        <f t="shared" si="11"/>
        <v>2.1237795226749165E-3</v>
      </c>
    </row>
    <row r="351" spans="12:17" ht="14.5" x14ac:dyDescent="0.35">
      <c r="L351" s="65"/>
      <c r="M351" s="211"/>
      <c r="N351" s="333">
        <f t="shared" si="10"/>
        <v>0</v>
      </c>
      <c r="O351" s="377" t="s">
        <v>1375</v>
      </c>
      <c r="P351" s="378">
        <v>5.0169999999999998E-3</v>
      </c>
      <c r="Q351" s="333">
        <f t="shared" si="11"/>
        <v>2.09180825361233E-3</v>
      </c>
    </row>
    <row r="352" spans="12:17" ht="14.5" x14ac:dyDescent="0.35">
      <c r="L352" s="65"/>
      <c r="M352" s="211"/>
      <c r="N352" s="333">
        <f t="shared" si="10"/>
        <v>0</v>
      </c>
      <c r="O352" s="377" t="s">
        <v>1376</v>
      </c>
      <c r="P352" s="378">
        <v>4.9399999999999999E-3</v>
      </c>
      <c r="Q352" s="333">
        <f t="shared" si="11"/>
        <v>2.0597035624566294E-3</v>
      </c>
    </row>
    <row r="353" spans="12:17" ht="14.5" x14ac:dyDescent="0.35">
      <c r="L353" s="65"/>
      <c r="M353" s="211"/>
      <c r="N353" s="333">
        <f t="shared" si="10"/>
        <v>0</v>
      </c>
      <c r="O353" s="377" t="s">
        <v>1377</v>
      </c>
      <c r="P353" s="378">
        <v>4.8539999999999998E-3</v>
      </c>
      <c r="Q353" s="333">
        <f t="shared" si="11"/>
        <v>2.0238463749320812E-3</v>
      </c>
    </row>
    <row r="354" spans="12:17" ht="14.5" x14ac:dyDescent="0.35">
      <c r="L354" s="65"/>
      <c r="M354" s="211"/>
      <c r="N354" s="333">
        <f t="shared" si="10"/>
        <v>0</v>
      </c>
      <c r="O354" s="377" t="s">
        <v>1378</v>
      </c>
      <c r="P354" s="378">
        <v>4.7530000000000003E-3</v>
      </c>
      <c r="Q354" s="333">
        <f t="shared" si="11"/>
        <v>1.9817350267927855E-3</v>
      </c>
    </row>
    <row r="355" spans="12:17" ht="14.5" x14ac:dyDescent="0.35">
      <c r="L355" s="65"/>
      <c r="M355" s="211"/>
      <c r="N355" s="333">
        <f t="shared" si="10"/>
        <v>0</v>
      </c>
      <c r="O355" s="377" t="s">
        <v>1379</v>
      </c>
      <c r="P355" s="378">
        <v>4.6750000000000003E-3</v>
      </c>
      <c r="Q355" s="333">
        <f t="shared" si="11"/>
        <v>1.9492133915961021E-3</v>
      </c>
    </row>
    <row r="356" spans="12:17" ht="14.5" x14ac:dyDescent="0.35">
      <c r="L356" s="65"/>
      <c r="M356" s="211"/>
      <c r="N356" s="333">
        <f t="shared" si="10"/>
        <v>0</v>
      </c>
      <c r="O356" s="377" t="s">
        <v>1380</v>
      </c>
      <c r="P356" s="378">
        <v>4.62E-3</v>
      </c>
      <c r="Q356" s="333">
        <f t="shared" si="11"/>
        <v>1.92628146934203E-3</v>
      </c>
    </row>
    <row r="357" spans="12:17" ht="14.5" x14ac:dyDescent="0.35">
      <c r="L357" s="65"/>
      <c r="M357" s="211"/>
      <c r="N357" s="333">
        <f t="shared" si="10"/>
        <v>0</v>
      </c>
      <c r="O357" s="377" t="s">
        <v>1381</v>
      </c>
      <c r="P357" s="378">
        <v>4.4169999999999999E-3</v>
      </c>
      <c r="Q357" s="333">
        <f t="shared" si="11"/>
        <v>1.8416418290224561E-3</v>
      </c>
    </row>
    <row r="358" spans="12:17" ht="14.5" x14ac:dyDescent="0.35">
      <c r="L358" s="65"/>
      <c r="M358" s="211"/>
      <c r="N358" s="333">
        <f t="shared" si="10"/>
        <v>0</v>
      </c>
      <c r="O358" s="377" t="s">
        <v>1382</v>
      </c>
      <c r="P358" s="378">
        <v>4.4041000000000002E-3</v>
      </c>
      <c r="Q358" s="333">
        <f t="shared" si="11"/>
        <v>1.8362632508937737E-3</v>
      </c>
    </row>
    <row r="359" spans="12:17" ht="14.5" x14ac:dyDescent="0.35">
      <c r="L359" s="65"/>
      <c r="M359" s="211"/>
      <c r="N359" s="333">
        <f t="shared" si="10"/>
        <v>0</v>
      </c>
      <c r="O359" s="377" t="s">
        <v>1383</v>
      </c>
      <c r="P359" s="378">
        <v>4.35813E-3</v>
      </c>
      <c r="Q359" s="333">
        <f t="shared" si="11"/>
        <v>1.8170963333297796E-3</v>
      </c>
    </row>
    <row r="360" spans="12:17" ht="14.5" x14ac:dyDescent="0.35">
      <c r="L360" s="65"/>
      <c r="M360" s="211"/>
      <c r="N360" s="333">
        <f t="shared" si="10"/>
        <v>0</v>
      </c>
      <c r="O360" s="377" t="s">
        <v>1384</v>
      </c>
      <c r="P360" s="378">
        <v>4.2119999999999996E-3</v>
      </c>
      <c r="Q360" s="333">
        <f t="shared" si="11"/>
        <v>1.7561683006209155E-3</v>
      </c>
    </row>
    <row r="361" spans="12:17" ht="14.5" x14ac:dyDescent="0.35">
      <c r="L361" s="65"/>
      <c r="M361" s="211"/>
      <c r="N361" s="333">
        <f t="shared" si="10"/>
        <v>0</v>
      </c>
      <c r="O361" s="377" t="s">
        <v>1385</v>
      </c>
      <c r="P361" s="378">
        <v>4.169E-3</v>
      </c>
      <c r="Q361" s="333">
        <f t="shared" si="11"/>
        <v>1.7382397068586416E-3</v>
      </c>
    </row>
    <row r="362" spans="12:17" ht="14.5" x14ac:dyDescent="0.35">
      <c r="L362" s="65"/>
      <c r="M362" s="211"/>
      <c r="N362" s="333">
        <f t="shared" si="10"/>
        <v>0</v>
      </c>
      <c r="O362" s="377" t="s">
        <v>1386</v>
      </c>
      <c r="P362" s="378">
        <v>4.1510000000000002E-3</v>
      </c>
      <c r="Q362" s="333">
        <f t="shared" si="11"/>
        <v>1.7307347141209454E-3</v>
      </c>
    </row>
    <row r="363" spans="12:17" ht="14.5" x14ac:dyDescent="0.35">
      <c r="L363" s="65"/>
      <c r="M363" s="211"/>
      <c r="N363" s="333">
        <f t="shared" si="10"/>
        <v>0</v>
      </c>
      <c r="O363" s="377" t="s">
        <v>1387</v>
      </c>
      <c r="P363" s="378">
        <v>4.0080000000000003E-3</v>
      </c>
      <c r="Q363" s="333">
        <f t="shared" si="11"/>
        <v>1.6711117162603586E-3</v>
      </c>
    </row>
    <row r="364" spans="12:17" ht="14.5" x14ac:dyDescent="0.35">
      <c r="L364" s="65"/>
      <c r="M364" s="211"/>
      <c r="N364" s="333">
        <f t="shared" si="10"/>
        <v>0</v>
      </c>
      <c r="O364" s="377" t="s">
        <v>1388</v>
      </c>
      <c r="P364" s="378">
        <v>3.9431099999999901E-3</v>
      </c>
      <c r="Q364" s="333">
        <f t="shared" si="11"/>
        <v>1.6440562174409596E-3</v>
      </c>
    </row>
    <row r="365" spans="12:17" ht="14.5" x14ac:dyDescent="0.35">
      <c r="L365" s="65"/>
      <c r="M365" s="211"/>
      <c r="N365" s="333">
        <f t="shared" si="10"/>
        <v>0</v>
      </c>
      <c r="O365" s="377" t="s">
        <v>1389</v>
      </c>
      <c r="P365" s="378">
        <v>3.9389999999999998E-3</v>
      </c>
      <c r="Q365" s="333">
        <f t="shared" si="11"/>
        <v>1.642342577432523E-3</v>
      </c>
    </row>
    <row r="366" spans="12:17" ht="14.5" x14ac:dyDescent="0.35">
      <c r="L366" s="65"/>
      <c r="M366" s="211"/>
      <c r="N366" s="333">
        <f t="shared" si="10"/>
        <v>0</v>
      </c>
      <c r="O366" s="377" t="s">
        <v>1390</v>
      </c>
      <c r="P366" s="378">
        <v>3.9110000000000004E-3</v>
      </c>
      <c r="Q366" s="333">
        <f t="shared" si="11"/>
        <v>1.6306681442849959E-3</v>
      </c>
    </row>
    <row r="367" spans="12:17" ht="14.5" x14ac:dyDescent="0.35">
      <c r="L367" s="65"/>
      <c r="M367" s="211"/>
      <c r="N367" s="333">
        <f t="shared" si="10"/>
        <v>0</v>
      </c>
      <c r="O367" s="377" t="s">
        <v>1391</v>
      </c>
      <c r="P367" s="378">
        <v>3.8990000000000001E-3</v>
      </c>
      <c r="Q367" s="333">
        <f t="shared" si="11"/>
        <v>1.6256648157931982E-3</v>
      </c>
    </row>
    <row r="368" spans="12:17" ht="14.5" x14ac:dyDescent="0.35">
      <c r="L368" s="65"/>
      <c r="M368" s="211"/>
      <c r="N368" s="333">
        <f t="shared" si="10"/>
        <v>0</v>
      </c>
      <c r="O368" s="377" t="s">
        <v>1392</v>
      </c>
      <c r="P368" s="378">
        <v>3.8370000000000001E-3</v>
      </c>
      <c r="Q368" s="333">
        <f t="shared" si="11"/>
        <v>1.5998142852522445E-3</v>
      </c>
    </row>
    <row r="369" spans="12:17" ht="14.5" x14ac:dyDescent="0.35">
      <c r="L369" s="65"/>
      <c r="M369" s="211"/>
      <c r="N369" s="333">
        <f t="shared" si="10"/>
        <v>0</v>
      </c>
      <c r="O369" s="377" t="s">
        <v>1393</v>
      </c>
      <c r="P369" s="378">
        <v>3.8270000000000001E-3</v>
      </c>
      <c r="Q369" s="333">
        <f t="shared" si="11"/>
        <v>1.5956448448424135E-3</v>
      </c>
    </row>
    <row r="370" spans="12:17" ht="14.5" x14ac:dyDescent="0.35">
      <c r="L370" s="65"/>
      <c r="M370" s="211"/>
      <c r="N370" s="333">
        <f t="shared" si="10"/>
        <v>0</v>
      </c>
      <c r="O370" s="377" t="s">
        <v>1394</v>
      </c>
      <c r="P370" s="378">
        <v>3.764E-3</v>
      </c>
      <c r="Q370" s="333">
        <f t="shared" si="11"/>
        <v>1.5693773702604764E-3</v>
      </c>
    </row>
    <row r="371" spans="12:17" ht="14.5" x14ac:dyDescent="0.35">
      <c r="L371" s="65"/>
      <c r="M371" s="211"/>
      <c r="N371" s="333">
        <f t="shared" si="10"/>
        <v>0</v>
      </c>
      <c r="O371" s="377" t="s">
        <v>1395</v>
      </c>
      <c r="P371" s="378">
        <v>3.6280000000000001E-3</v>
      </c>
      <c r="Q371" s="333">
        <f t="shared" si="11"/>
        <v>1.5126729806867717E-3</v>
      </c>
    </row>
    <row r="372" spans="12:17" ht="14.5" x14ac:dyDescent="0.35">
      <c r="L372" s="65"/>
      <c r="M372" s="211"/>
      <c r="N372" s="333">
        <f t="shared" si="10"/>
        <v>0</v>
      </c>
      <c r="O372" s="377" t="s">
        <v>1396</v>
      </c>
      <c r="P372" s="378">
        <v>3.5609999999999999E-3</v>
      </c>
      <c r="Q372" s="333">
        <f t="shared" si="11"/>
        <v>1.4847377299409025E-3</v>
      </c>
    </row>
    <row r="373" spans="12:17" ht="14.5" x14ac:dyDescent="0.35">
      <c r="L373" s="65"/>
      <c r="M373" s="211"/>
      <c r="N373" s="333">
        <f t="shared" si="10"/>
        <v>0</v>
      </c>
      <c r="O373" s="377" t="s">
        <v>1397</v>
      </c>
      <c r="P373" s="378">
        <v>3.5439999999999998E-3</v>
      </c>
      <c r="Q373" s="333">
        <f t="shared" si="11"/>
        <v>1.4776496812441892E-3</v>
      </c>
    </row>
    <row r="374" spans="12:17" ht="14.5" x14ac:dyDescent="0.35">
      <c r="L374" s="65"/>
      <c r="M374" s="211"/>
      <c r="N374" s="333">
        <f t="shared" si="10"/>
        <v>0</v>
      </c>
      <c r="O374" s="377" t="s">
        <v>1398</v>
      </c>
      <c r="P374" s="378">
        <v>3.542E-3</v>
      </c>
      <c r="Q374" s="333">
        <f t="shared" si="11"/>
        <v>1.476815793162223E-3</v>
      </c>
    </row>
    <row r="375" spans="12:17" ht="14.5" x14ac:dyDescent="0.35">
      <c r="L375" s="65"/>
      <c r="M375" s="211"/>
      <c r="N375" s="333">
        <f t="shared" si="10"/>
        <v>0</v>
      </c>
      <c r="O375" s="377" t="s">
        <v>1399</v>
      </c>
      <c r="P375" s="378">
        <v>3.47E-3</v>
      </c>
      <c r="Q375" s="333">
        <f t="shared" si="11"/>
        <v>1.4467958222114381E-3</v>
      </c>
    </row>
    <row r="376" spans="12:17" ht="14.5" x14ac:dyDescent="0.35">
      <c r="L376" s="65"/>
      <c r="M376" s="211"/>
      <c r="N376" s="333">
        <f t="shared" si="10"/>
        <v>0</v>
      </c>
      <c r="O376" s="377" t="s">
        <v>1400</v>
      </c>
      <c r="P376" s="378">
        <v>3.4529999999999999E-3</v>
      </c>
      <c r="Q376" s="333">
        <f t="shared" si="11"/>
        <v>1.4397077735147251E-3</v>
      </c>
    </row>
    <row r="377" spans="12:17" ht="14.5" x14ac:dyDescent="0.35">
      <c r="L377" s="65"/>
      <c r="M377" s="211"/>
      <c r="N377" s="333">
        <f t="shared" si="10"/>
        <v>0</v>
      </c>
      <c r="O377" s="377" t="s">
        <v>1401</v>
      </c>
      <c r="P377" s="378">
        <v>3.4156799999999999E-3</v>
      </c>
      <c r="Q377" s="333">
        <f t="shared" si="11"/>
        <v>1.4241474219052349E-3</v>
      </c>
    </row>
    <row r="378" spans="12:17" ht="14.5" x14ac:dyDescent="0.35">
      <c r="L378" s="65"/>
      <c r="M378" s="211"/>
      <c r="N378" s="333">
        <f t="shared" si="10"/>
        <v>0</v>
      </c>
      <c r="O378" s="377" t="s">
        <v>1402</v>
      </c>
      <c r="P378" s="378">
        <v>3.3950999999999899E-3</v>
      </c>
      <c r="Q378" s="333">
        <f t="shared" si="11"/>
        <v>1.415566713541798E-3</v>
      </c>
    </row>
    <row r="379" spans="12:17" ht="14.5" x14ac:dyDescent="0.35">
      <c r="L379" s="65"/>
      <c r="M379" s="211"/>
      <c r="N379" s="333">
        <f t="shared" si="10"/>
        <v>0</v>
      </c>
      <c r="O379" s="377" t="s">
        <v>1403</v>
      </c>
      <c r="P379" s="378">
        <v>3.3746399999999999E-3</v>
      </c>
      <c r="Q379" s="333">
        <f t="shared" si="11"/>
        <v>1.4070360384632876E-3</v>
      </c>
    </row>
    <row r="380" spans="12:17" ht="14.5" x14ac:dyDescent="0.35">
      <c r="L380" s="65"/>
      <c r="M380" s="211"/>
      <c r="N380" s="333">
        <f t="shared" si="10"/>
        <v>0</v>
      </c>
      <c r="O380" s="377" t="s">
        <v>1404</v>
      </c>
      <c r="P380" s="378">
        <v>3.3609999999999998E-3</v>
      </c>
      <c r="Q380" s="333">
        <f t="shared" si="11"/>
        <v>1.4013489217442777E-3</v>
      </c>
    </row>
    <row r="381" spans="12:17" ht="14.5" x14ac:dyDescent="0.35">
      <c r="L381" s="65"/>
      <c r="M381" s="211"/>
      <c r="N381" s="333">
        <f t="shared" si="10"/>
        <v>0</v>
      </c>
      <c r="O381" s="377" t="s">
        <v>1405</v>
      </c>
      <c r="P381" s="378">
        <v>3.3E-3</v>
      </c>
      <c r="Q381" s="333">
        <f t="shared" si="11"/>
        <v>1.3759153352443073E-3</v>
      </c>
    </row>
    <row r="382" spans="12:17" ht="14.5" x14ac:dyDescent="0.35">
      <c r="L382" s="65"/>
      <c r="M382" s="211"/>
      <c r="N382" s="333">
        <f t="shared" si="10"/>
        <v>0</v>
      </c>
      <c r="O382" s="377" t="s">
        <v>1406</v>
      </c>
      <c r="P382" s="378">
        <v>3.2959999999999999E-3</v>
      </c>
      <c r="Q382" s="333">
        <f t="shared" si="11"/>
        <v>1.3742475590803748E-3</v>
      </c>
    </row>
    <row r="383" spans="12:17" ht="14.5" x14ac:dyDescent="0.35">
      <c r="L383" s="65"/>
      <c r="M383" s="211"/>
      <c r="N383" s="333">
        <f t="shared" si="10"/>
        <v>0</v>
      </c>
      <c r="O383" s="377" t="s">
        <v>1407</v>
      </c>
      <c r="P383" s="378">
        <v>3.2889999999999998E-3</v>
      </c>
      <c r="Q383" s="333">
        <f t="shared" si="11"/>
        <v>1.3713289507934928E-3</v>
      </c>
    </row>
    <row r="384" spans="12:17" ht="14.5" x14ac:dyDescent="0.35">
      <c r="L384" s="65"/>
      <c r="M384" s="211"/>
      <c r="N384" s="333">
        <f t="shared" si="10"/>
        <v>0</v>
      </c>
      <c r="O384" s="377" t="s">
        <v>1408</v>
      </c>
      <c r="P384" s="378">
        <v>3.2309999999999999E-3</v>
      </c>
      <c r="Q384" s="333">
        <f t="shared" si="11"/>
        <v>1.3471461964164716E-3</v>
      </c>
    </row>
    <row r="385" spans="12:17" ht="14.5" x14ac:dyDescent="0.35">
      <c r="L385" s="65"/>
      <c r="M385" s="211"/>
      <c r="N385" s="333">
        <f t="shared" si="10"/>
        <v>0</v>
      </c>
      <c r="O385" s="377" t="s">
        <v>1409</v>
      </c>
      <c r="P385" s="378">
        <v>3.117E-3</v>
      </c>
      <c r="Q385" s="333">
        <f t="shared" si="11"/>
        <v>1.2996145757443957E-3</v>
      </c>
    </row>
    <row r="386" spans="12:17" ht="14.5" x14ac:dyDescent="0.35">
      <c r="L386" s="65"/>
      <c r="M386" s="211"/>
      <c r="N386" s="333">
        <f t="shared" si="10"/>
        <v>0</v>
      </c>
      <c r="O386" s="377" t="s">
        <v>1410</v>
      </c>
      <c r="P386" s="378">
        <v>3.1150000000000001E-3</v>
      </c>
      <c r="Q386" s="333">
        <f t="shared" si="11"/>
        <v>1.2987806876624294E-3</v>
      </c>
    </row>
    <row r="387" spans="12:17" ht="14.5" x14ac:dyDescent="0.35">
      <c r="L387" s="65"/>
      <c r="M387" s="211"/>
      <c r="N387" s="333">
        <f t="shared" ref="N387:N450" si="12">(M387/$M$567)*100</f>
        <v>0</v>
      </c>
      <c r="O387" s="377" t="s">
        <v>1411</v>
      </c>
      <c r="P387" s="378">
        <v>3.0920000000000001E-3</v>
      </c>
      <c r="Q387" s="333">
        <f t="shared" ref="Q387:Q450" si="13">(P387/$P$567)*100</f>
        <v>1.2891909747198176E-3</v>
      </c>
    </row>
    <row r="388" spans="12:17" ht="14.5" x14ac:dyDescent="0.35">
      <c r="L388" s="65"/>
      <c r="M388" s="211"/>
      <c r="N388" s="333">
        <f t="shared" si="12"/>
        <v>0</v>
      </c>
      <c r="O388" s="377" t="s">
        <v>1412</v>
      </c>
      <c r="P388" s="378">
        <v>3.091E-3</v>
      </c>
      <c r="Q388" s="333">
        <f t="shared" si="13"/>
        <v>1.2887740306788346E-3</v>
      </c>
    </row>
    <row r="389" spans="12:17" ht="14.5" x14ac:dyDescent="0.35">
      <c r="L389" s="65"/>
      <c r="M389" s="211"/>
      <c r="N389" s="333">
        <f t="shared" si="12"/>
        <v>0</v>
      </c>
      <c r="O389" s="377" t="s">
        <v>1413</v>
      </c>
      <c r="P389" s="378">
        <v>3.0829999999999998E-3</v>
      </c>
      <c r="Q389" s="333">
        <f t="shared" si="13"/>
        <v>1.2854384783509694E-3</v>
      </c>
    </row>
    <row r="390" spans="12:17" ht="14.5" x14ac:dyDescent="0.35">
      <c r="L390" s="65"/>
      <c r="M390" s="211"/>
      <c r="N390" s="333">
        <f t="shared" si="12"/>
        <v>0</v>
      </c>
      <c r="O390" s="377" t="s">
        <v>1414</v>
      </c>
      <c r="P390" s="378">
        <v>3.0360000000000001E-3</v>
      </c>
      <c r="Q390" s="333">
        <f t="shared" si="13"/>
        <v>1.2658421084247625E-3</v>
      </c>
    </row>
    <row r="391" spans="12:17" ht="14.5" x14ac:dyDescent="0.35">
      <c r="L391" s="65"/>
      <c r="M391" s="211"/>
      <c r="N391" s="333">
        <f t="shared" si="12"/>
        <v>0</v>
      </c>
      <c r="O391" s="377" t="s">
        <v>1415</v>
      </c>
      <c r="P391" s="378">
        <v>3.003E-3</v>
      </c>
      <c r="Q391" s="333">
        <f t="shared" si="13"/>
        <v>1.2520829550723195E-3</v>
      </c>
    </row>
    <row r="392" spans="12:17" ht="14.5" x14ac:dyDescent="0.35">
      <c r="L392" s="65"/>
      <c r="M392" s="211"/>
      <c r="N392" s="333">
        <f t="shared" si="12"/>
        <v>0</v>
      </c>
      <c r="O392" s="377" t="s">
        <v>1416</v>
      </c>
      <c r="P392" s="378">
        <v>2.9919999999999999E-3</v>
      </c>
      <c r="Q392" s="333">
        <f t="shared" si="13"/>
        <v>1.2474965706215052E-3</v>
      </c>
    </row>
    <row r="393" spans="12:17" ht="14.5" x14ac:dyDescent="0.35">
      <c r="L393" s="65"/>
      <c r="M393" s="211"/>
      <c r="N393" s="333">
        <f t="shared" si="12"/>
        <v>0</v>
      </c>
      <c r="O393" s="377" t="s">
        <v>1417</v>
      </c>
      <c r="P393" s="378">
        <v>2.97E-3</v>
      </c>
      <c r="Q393" s="333">
        <f t="shared" si="13"/>
        <v>1.2383238017198764E-3</v>
      </c>
    </row>
    <row r="394" spans="12:17" ht="14.5" x14ac:dyDescent="0.35">
      <c r="L394" s="65"/>
      <c r="M394" s="211"/>
      <c r="N394" s="333">
        <f t="shared" si="12"/>
        <v>0</v>
      </c>
      <c r="O394" s="377" t="s">
        <v>1418</v>
      </c>
      <c r="P394" s="378">
        <v>2.9589999999999998E-3</v>
      </c>
      <c r="Q394" s="333">
        <f t="shared" si="13"/>
        <v>1.2337374172690621E-3</v>
      </c>
    </row>
    <row r="395" spans="12:17" ht="14.5" x14ac:dyDescent="0.35">
      <c r="L395" s="65"/>
      <c r="M395" s="211"/>
      <c r="N395" s="333">
        <f t="shared" si="12"/>
        <v>0</v>
      </c>
      <c r="O395" s="377" t="s">
        <v>1419</v>
      </c>
      <c r="P395" s="378">
        <v>2.954E-3</v>
      </c>
      <c r="Q395" s="333">
        <f t="shared" si="13"/>
        <v>1.2316526970641466E-3</v>
      </c>
    </row>
    <row r="396" spans="12:17" ht="14.5" x14ac:dyDescent="0.35">
      <c r="L396" s="65"/>
      <c r="M396" s="211"/>
      <c r="N396" s="333">
        <f t="shared" si="12"/>
        <v>0</v>
      </c>
      <c r="O396" s="377" t="s">
        <v>1420</v>
      </c>
      <c r="P396" s="378">
        <v>2.9260000000000002E-3</v>
      </c>
      <c r="Q396" s="333">
        <f t="shared" si="13"/>
        <v>1.2199782639166193E-3</v>
      </c>
    </row>
    <row r="397" spans="12:17" ht="14.5" x14ac:dyDescent="0.35">
      <c r="L397" s="65"/>
      <c r="M397" s="211"/>
      <c r="N397" s="333">
        <f t="shared" si="12"/>
        <v>0</v>
      </c>
      <c r="O397" s="377" t="s">
        <v>1421</v>
      </c>
      <c r="P397" s="378">
        <v>2.9179099999999897E-3</v>
      </c>
      <c r="Q397" s="333">
        <f t="shared" si="13"/>
        <v>1.2166051866250613E-3</v>
      </c>
    </row>
    <row r="398" spans="12:17" ht="14.5" x14ac:dyDescent="0.35">
      <c r="L398" s="65"/>
      <c r="M398" s="211"/>
      <c r="N398" s="333">
        <f t="shared" si="12"/>
        <v>0</v>
      </c>
      <c r="O398" s="377" t="s">
        <v>1422</v>
      </c>
      <c r="P398" s="378">
        <v>2.8860000000000001E-3</v>
      </c>
      <c r="Q398" s="333">
        <f t="shared" si="13"/>
        <v>1.2033005022772942E-3</v>
      </c>
    </row>
    <row r="399" spans="12:17" ht="14.5" x14ac:dyDescent="0.35">
      <c r="L399" s="65"/>
      <c r="M399" s="211"/>
      <c r="N399" s="333">
        <f t="shared" si="12"/>
        <v>0</v>
      </c>
      <c r="O399" s="377" t="s">
        <v>1423</v>
      </c>
      <c r="P399" s="378">
        <v>2.8609999999999998E-3</v>
      </c>
      <c r="Q399" s="333">
        <f t="shared" si="13"/>
        <v>1.192876901252716E-3</v>
      </c>
    </row>
    <row r="400" spans="12:17" ht="14.5" x14ac:dyDescent="0.35">
      <c r="L400" s="65"/>
      <c r="M400" s="211"/>
      <c r="N400" s="333">
        <f t="shared" si="12"/>
        <v>0</v>
      </c>
      <c r="O400" s="377" t="s">
        <v>1424</v>
      </c>
      <c r="P400" s="378">
        <v>2.8300000000000001E-3</v>
      </c>
      <c r="Q400" s="333">
        <f t="shared" si="13"/>
        <v>1.1799516359822394E-3</v>
      </c>
    </row>
    <row r="401" spans="12:17" ht="14.5" x14ac:dyDescent="0.35">
      <c r="L401" s="65"/>
      <c r="M401" s="211"/>
      <c r="N401" s="333">
        <f t="shared" si="12"/>
        <v>0</v>
      </c>
      <c r="O401" s="377" t="s">
        <v>1425</v>
      </c>
      <c r="P401" s="378">
        <v>2.8219999999999999E-3</v>
      </c>
      <c r="Q401" s="333">
        <f t="shared" si="13"/>
        <v>1.1766160836543741E-3</v>
      </c>
    </row>
    <row r="402" spans="12:17" ht="14.5" x14ac:dyDescent="0.35">
      <c r="L402" s="65"/>
      <c r="M402" s="211"/>
      <c r="N402" s="333">
        <f t="shared" si="12"/>
        <v>0</v>
      </c>
      <c r="O402" s="377" t="s">
        <v>1426</v>
      </c>
      <c r="P402" s="378">
        <v>2.81E-3</v>
      </c>
      <c r="Q402" s="333">
        <f t="shared" si="13"/>
        <v>1.1716127551625768E-3</v>
      </c>
    </row>
    <row r="403" spans="12:17" ht="14.5" x14ac:dyDescent="0.35">
      <c r="L403" s="65"/>
      <c r="M403" s="211"/>
      <c r="N403" s="333">
        <f t="shared" si="12"/>
        <v>0</v>
      </c>
      <c r="O403" s="377" t="s">
        <v>1427</v>
      </c>
      <c r="P403" s="378">
        <v>2.7781999999999898E-3</v>
      </c>
      <c r="Q403" s="333">
        <f t="shared" si="13"/>
        <v>1.1583539346593091E-3</v>
      </c>
    </row>
    <row r="404" spans="12:17" ht="14.5" x14ac:dyDescent="0.35">
      <c r="L404" s="65"/>
      <c r="M404" s="211"/>
      <c r="N404" s="333">
        <f t="shared" si="12"/>
        <v>0</v>
      </c>
      <c r="O404" s="377" t="s">
        <v>1428</v>
      </c>
      <c r="P404" s="378">
        <v>2.7499999999999998E-3</v>
      </c>
      <c r="Q404" s="333">
        <f t="shared" si="13"/>
        <v>1.1465961127035892E-3</v>
      </c>
    </row>
    <row r="405" spans="12:17" ht="14.5" x14ac:dyDescent="0.35">
      <c r="L405" s="65"/>
      <c r="M405" s="211"/>
      <c r="N405" s="333">
        <f t="shared" si="12"/>
        <v>0</v>
      </c>
      <c r="O405" s="377" t="s">
        <v>1429</v>
      </c>
      <c r="P405" s="378">
        <v>2.748E-3</v>
      </c>
      <c r="Q405" s="333">
        <f t="shared" si="13"/>
        <v>1.145762224621623E-3</v>
      </c>
    </row>
    <row r="406" spans="12:17" ht="14.5" x14ac:dyDescent="0.35">
      <c r="L406" s="65"/>
      <c r="M406" s="211"/>
      <c r="N406" s="333">
        <f t="shared" si="12"/>
        <v>0</v>
      </c>
      <c r="O406" s="377" t="s">
        <v>1430</v>
      </c>
      <c r="P406" s="378">
        <v>2.7160000000000001E-3</v>
      </c>
      <c r="Q406" s="333">
        <f t="shared" si="13"/>
        <v>1.1324200153101634E-3</v>
      </c>
    </row>
    <row r="407" spans="12:17" ht="14.5" x14ac:dyDescent="0.35">
      <c r="L407" s="65"/>
      <c r="M407" s="211"/>
      <c r="N407" s="333">
        <f t="shared" si="12"/>
        <v>0</v>
      </c>
      <c r="O407" s="377" t="s">
        <v>1431</v>
      </c>
      <c r="P407" s="378">
        <v>2.7139999999999998E-3</v>
      </c>
      <c r="Q407" s="333">
        <f t="shared" si="13"/>
        <v>1.1315861272281969E-3</v>
      </c>
    </row>
    <row r="408" spans="12:17" ht="14.5" x14ac:dyDescent="0.35">
      <c r="L408" s="65"/>
      <c r="M408" s="211"/>
      <c r="N408" s="333">
        <f t="shared" si="12"/>
        <v>0</v>
      </c>
      <c r="O408" s="377" t="s">
        <v>1432</v>
      </c>
      <c r="P408" s="378">
        <v>2.6779999999999998E-3</v>
      </c>
      <c r="Q408" s="333">
        <f t="shared" si="13"/>
        <v>1.1165761417528044E-3</v>
      </c>
    </row>
    <row r="409" spans="12:17" ht="14.5" x14ac:dyDescent="0.35">
      <c r="L409" s="65"/>
      <c r="M409" s="211"/>
      <c r="N409" s="333">
        <f t="shared" si="12"/>
        <v>0</v>
      </c>
      <c r="O409" s="377" t="s">
        <v>1433</v>
      </c>
      <c r="P409" s="378">
        <v>2.6649999999999998E-3</v>
      </c>
      <c r="Q409" s="333">
        <f t="shared" si="13"/>
        <v>1.1111558692200238E-3</v>
      </c>
    </row>
    <row r="410" spans="12:17" ht="14.5" x14ac:dyDescent="0.35">
      <c r="L410" s="65"/>
      <c r="M410" s="211"/>
      <c r="N410" s="333">
        <f t="shared" si="12"/>
        <v>0</v>
      </c>
      <c r="O410" s="377" t="s">
        <v>1434</v>
      </c>
      <c r="P410" s="378">
        <v>2.6510000000000001E-3</v>
      </c>
      <c r="Q410" s="333">
        <f t="shared" si="13"/>
        <v>1.1053186526462603E-3</v>
      </c>
    </row>
    <row r="411" spans="12:17" ht="14.5" x14ac:dyDescent="0.35">
      <c r="L411" s="65"/>
      <c r="M411" s="211"/>
      <c r="N411" s="333">
        <f t="shared" si="12"/>
        <v>0</v>
      </c>
      <c r="O411" s="377" t="s">
        <v>1435</v>
      </c>
      <c r="P411" s="378">
        <v>2.6069999999999999E-3</v>
      </c>
      <c r="Q411" s="333">
        <f t="shared" si="13"/>
        <v>1.0869731148430027E-3</v>
      </c>
    </row>
    <row r="412" spans="12:17" ht="14.5" x14ac:dyDescent="0.35">
      <c r="L412" s="65"/>
      <c r="M412" s="211"/>
      <c r="N412" s="333">
        <f t="shared" si="12"/>
        <v>0</v>
      </c>
      <c r="O412" s="377" t="s">
        <v>1436</v>
      </c>
      <c r="P412" s="378">
        <v>2.5959999999999998E-3</v>
      </c>
      <c r="Q412" s="333">
        <f t="shared" si="13"/>
        <v>1.0823867303921882E-3</v>
      </c>
    </row>
    <row r="413" spans="12:17" ht="14.5" x14ac:dyDescent="0.35">
      <c r="L413" s="65"/>
      <c r="M413" s="211"/>
      <c r="N413" s="333">
        <f t="shared" si="12"/>
        <v>0</v>
      </c>
      <c r="O413" s="377" t="s">
        <v>1437</v>
      </c>
      <c r="P413" s="378">
        <v>2.5461099999999903E-3</v>
      </c>
      <c r="Q413" s="333">
        <f t="shared" si="13"/>
        <v>1.0615853921875362E-3</v>
      </c>
    </row>
    <row r="414" spans="12:17" ht="14.5" x14ac:dyDescent="0.35">
      <c r="L414" s="65"/>
      <c r="M414" s="211"/>
      <c r="N414" s="333">
        <f t="shared" si="12"/>
        <v>0</v>
      </c>
      <c r="O414" s="377" t="s">
        <v>1438</v>
      </c>
      <c r="P414" s="378">
        <v>2.5300000000000001E-3</v>
      </c>
      <c r="Q414" s="333">
        <f t="shared" si="13"/>
        <v>1.0548684236873023E-3</v>
      </c>
    </row>
    <row r="415" spans="12:17" ht="14.5" x14ac:dyDescent="0.35">
      <c r="L415" s="65"/>
      <c r="M415" s="211"/>
      <c r="N415" s="333">
        <f t="shared" si="12"/>
        <v>0</v>
      </c>
      <c r="O415" s="377" t="s">
        <v>1439</v>
      </c>
      <c r="P415" s="378">
        <v>2.5150900000000002E-3</v>
      </c>
      <c r="Q415" s="333">
        <f t="shared" si="13"/>
        <v>1.048651788036244E-3</v>
      </c>
    </row>
    <row r="416" spans="12:17" ht="14.5" x14ac:dyDescent="0.35">
      <c r="L416" s="65"/>
      <c r="M416" s="211"/>
      <c r="N416" s="333">
        <f t="shared" si="12"/>
        <v>0</v>
      </c>
      <c r="O416" s="377" t="s">
        <v>1440</v>
      </c>
      <c r="P416" s="378">
        <v>2.5079999999999998E-3</v>
      </c>
      <c r="Q416" s="333">
        <f t="shared" si="13"/>
        <v>1.0456956547856733E-3</v>
      </c>
    </row>
    <row r="417" spans="12:17" ht="14.5" x14ac:dyDescent="0.35">
      <c r="L417" s="65"/>
      <c r="M417" s="211"/>
      <c r="N417" s="333">
        <f t="shared" si="12"/>
        <v>0</v>
      </c>
      <c r="O417" s="377" t="s">
        <v>1441</v>
      </c>
      <c r="P417" s="378">
        <v>2.4989999999999999E-3</v>
      </c>
      <c r="Q417" s="333">
        <f t="shared" si="13"/>
        <v>1.0419431584168253E-3</v>
      </c>
    </row>
    <row r="418" spans="12:17" ht="14.5" x14ac:dyDescent="0.35">
      <c r="L418" s="65"/>
      <c r="M418" s="211"/>
      <c r="N418" s="333">
        <f t="shared" si="12"/>
        <v>0</v>
      </c>
      <c r="O418" s="377" t="s">
        <v>1442</v>
      </c>
      <c r="P418" s="378">
        <v>2.4750000000000002E-3</v>
      </c>
      <c r="Q418" s="333">
        <f t="shared" si="13"/>
        <v>1.0319365014332304E-3</v>
      </c>
    </row>
    <row r="419" spans="12:17" ht="14.5" x14ac:dyDescent="0.35">
      <c r="L419" s="65"/>
      <c r="M419" s="211"/>
      <c r="N419" s="333">
        <f t="shared" si="12"/>
        <v>0</v>
      </c>
      <c r="O419" s="377" t="s">
        <v>1443</v>
      </c>
      <c r="P419" s="378">
        <v>2.4750000000000002E-3</v>
      </c>
      <c r="Q419" s="333">
        <f t="shared" si="13"/>
        <v>1.0319365014332304E-3</v>
      </c>
    </row>
    <row r="420" spans="12:17" ht="14.5" x14ac:dyDescent="0.35">
      <c r="L420" s="65"/>
      <c r="M420" s="211"/>
      <c r="N420" s="333">
        <f t="shared" si="12"/>
        <v>0</v>
      </c>
      <c r="O420" s="377" t="s">
        <v>1444</v>
      </c>
      <c r="P420" s="378">
        <v>2.4250000000000001E-3</v>
      </c>
      <c r="Q420" s="333">
        <f t="shared" si="13"/>
        <v>1.0110892993840743E-3</v>
      </c>
    </row>
    <row r="421" spans="12:17" ht="14.5" x14ac:dyDescent="0.35">
      <c r="L421" s="65"/>
      <c r="M421" s="211"/>
      <c r="N421" s="333">
        <f t="shared" si="12"/>
        <v>0</v>
      </c>
      <c r="O421" s="377" t="s">
        <v>1445</v>
      </c>
      <c r="P421" s="378">
        <v>2.4160000000000002E-3</v>
      </c>
      <c r="Q421" s="333">
        <f t="shared" si="13"/>
        <v>1.0073368030152261E-3</v>
      </c>
    </row>
    <row r="422" spans="12:17" ht="14.5" x14ac:dyDescent="0.35">
      <c r="L422" s="65"/>
      <c r="M422" s="211"/>
      <c r="N422" s="333">
        <f t="shared" si="12"/>
        <v>0</v>
      </c>
      <c r="O422" s="377" t="s">
        <v>1446</v>
      </c>
      <c r="P422" s="378">
        <v>2.4074999999999999E-3</v>
      </c>
      <c r="Q422" s="333">
        <f t="shared" si="13"/>
        <v>1.0037927786668696E-3</v>
      </c>
    </row>
    <row r="423" spans="12:17" ht="14.5" x14ac:dyDescent="0.35">
      <c r="L423" s="65"/>
      <c r="M423" s="211"/>
      <c r="N423" s="333">
        <f t="shared" si="12"/>
        <v>0</v>
      </c>
      <c r="O423" s="377" t="s">
        <v>1447</v>
      </c>
      <c r="P423" s="378">
        <v>2.4030000000000002E-3</v>
      </c>
      <c r="Q423" s="333">
        <f t="shared" si="13"/>
        <v>1.0019165304824458E-3</v>
      </c>
    </row>
    <row r="424" spans="12:17" ht="14.5" x14ac:dyDescent="0.35">
      <c r="L424" s="65"/>
      <c r="M424" s="211"/>
      <c r="N424" s="333">
        <f t="shared" si="12"/>
        <v>0</v>
      </c>
      <c r="O424" s="377" t="s">
        <v>1448</v>
      </c>
      <c r="P424" s="378">
        <v>2.3869999999999998E-3</v>
      </c>
      <c r="Q424" s="333">
        <f t="shared" si="13"/>
        <v>9.9524542582671554E-4</v>
      </c>
    </row>
    <row r="425" spans="12:17" ht="14.5" x14ac:dyDescent="0.35">
      <c r="L425" s="65"/>
      <c r="M425" s="211"/>
      <c r="N425" s="333">
        <f t="shared" si="12"/>
        <v>0</v>
      </c>
      <c r="O425" s="377" t="s">
        <v>1449</v>
      </c>
      <c r="P425" s="378">
        <v>2.2759999999999998E-3</v>
      </c>
      <c r="Q425" s="333">
        <f t="shared" si="13"/>
        <v>9.4896463727758872E-4</v>
      </c>
    </row>
    <row r="426" spans="12:17" ht="14.5" x14ac:dyDescent="0.35">
      <c r="L426" s="65"/>
      <c r="M426" s="211"/>
      <c r="N426" s="333">
        <f t="shared" si="12"/>
        <v>0</v>
      </c>
      <c r="O426" s="377" t="s">
        <v>1450</v>
      </c>
      <c r="P426" s="378">
        <v>2.2330000000000002E-3</v>
      </c>
      <c r="Q426" s="333">
        <f t="shared" si="13"/>
        <v>9.3103604351531461E-4</v>
      </c>
    </row>
    <row r="427" spans="12:17" ht="14.5" x14ac:dyDescent="0.35">
      <c r="L427" s="65"/>
      <c r="M427" s="211"/>
      <c r="N427" s="333">
        <f t="shared" si="12"/>
        <v>0</v>
      </c>
      <c r="O427" s="377" t="s">
        <v>1451</v>
      </c>
      <c r="P427" s="378">
        <v>2.2109999999999999E-3</v>
      </c>
      <c r="Q427" s="333">
        <f t="shared" si="13"/>
        <v>9.2186327461368583E-4</v>
      </c>
    </row>
    <row r="428" spans="12:17" ht="14.5" x14ac:dyDescent="0.35">
      <c r="L428" s="65"/>
      <c r="M428" s="211"/>
      <c r="N428" s="333">
        <f t="shared" si="12"/>
        <v>0</v>
      </c>
      <c r="O428" s="377" t="s">
        <v>1452</v>
      </c>
      <c r="P428" s="378">
        <v>2.2000000000000001E-3</v>
      </c>
      <c r="Q428" s="333">
        <f t="shared" si="13"/>
        <v>9.1727689016287155E-4</v>
      </c>
    </row>
    <row r="429" spans="12:17" ht="14.5" x14ac:dyDescent="0.35">
      <c r="L429" s="65"/>
      <c r="M429" s="211"/>
      <c r="N429" s="333">
        <f t="shared" si="12"/>
        <v>0</v>
      </c>
      <c r="O429" s="377" t="s">
        <v>1453</v>
      </c>
      <c r="P429" s="378">
        <v>2.1779999999999998E-3</v>
      </c>
      <c r="Q429" s="333">
        <f t="shared" si="13"/>
        <v>9.0810412126124276E-4</v>
      </c>
    </row>
    <row r="430" spans="12:17" ht="14.5" x14ac:dyDescent="0.35">
      <c r="L430" s="65"/>
      <c r="M430" s="211"/>
      <c r="N430" s="333">
        <f t="shared" si="12"/>
        <v>0</v>
      </c>
      <c r="O430" s="377" t="s">
        <v>1454</v>
      </c>
      <c r="P430" s="378">
        <v>2.1719999999999999E-3</v>
      </c>
      <c r="Q430" s="333">
        <f t="shared" si="13"/>
        <v>9.0560245701534401E-4</v>
      </c>
    </row>
    <row r="431" spans="12:17" ht="14.5" x14ac:dyDescent="0.35">
      <c r="L431" s="65"/>
      <c r="M431" s="211"/>
      <c r="N431" s="333">
        <f t="shared" si="12"/>
        <v>0</v>
      </c>
      <c r="O431" s="377" t="s">
        <v>1455</v>
      </c>
      <c r="P431" s="378">
        <v>2.1229999999999999E-3</v>
      </c>
      <c r="Q431" s="333">
        <f t="shared" si="13"/>
        <v>8.8517219900717092E-4</v>
      </c>
    </row>
    <row r="432" spans="12:17" ht="14.5" x14ac:dyDescent="0.35">
      <c r="L432" s="65"/>
      <c r="M432" s="211"/>
      <c r="N432" s="333">
        <f t="shared" si="12"/>
        <v>0</v>
      </c>
      <c r="O432" s="377" t="s">
        <v>1456</v>
      </c>
      <c r="P432" s="378">
        <v>2.11838E-3</v>
      </c>
      <c r="Q432" s="333">
        <f t="shared" si="13"/>
        <v>8.8324591753782909E-4</v>
      </c>
    </row>
    <row r="433" spans="12:17" ht="14.5" x14ac:dyDescent="0.35">
      <c r="L433" s="65"/>
      <c r="M433" s="211"/>
      <c r="N433" s="333">
        <f t="shared" si="12"/>
        <v>0</v>
      </c>
      <c r="O433" s="377" t="s">
        <v>1457</v>
      </c>
      <c r="P433" s="378">
        <v>2.0370000000000002E-3</v>
      </c>
      <c r="Q433" s="333">
        <f t="shared" si="13"/>
        <v>8.4931501148262237E-4</v>
      </c>
    </row>
    <row r="434" spans="12:17" ht="14.5" x14ac:dyDescent="0.35">
      <c r="L434" s="65"/>
      <c r="M434" s="211"/>
      <c r="N434" s="333">
        <f t="shared" si="12"/>
        <v>0</v>
      </c>
      <c r="O434" s="377" t="s">
        <v>1458</v>
      </c>
      <c r="P434" s="378">
        <v>1.9659999999999999E-3</v>
      </c>
      <c r="Q434" s="333">
        <f t="shared" si="13"/>
        <v>8.197119845728205E-4</v>
      </c>
    </row>
    <row r="435" spans="12:17" ht="14.5" x14ac:dyDescent="0.35">
      <c r="L435" s="65"/>
      <c r="M435" s="211"/>
      <c r="N435" s="333">
        <f t="shared" si="12"/>
        <v>0</v>
      </c>
      <c r="O435" s="377" t="s">
        <v>1459</v>
      </c>
      <c r="P435" s="378">
        <v>1.9380000000000001E-3</v>
      </c>
      <c r="Q435" s="333">
        <f t="shared" si="13"/>
        <v>8.0803755142529318E-4</v>
      </c>
    </row>
    <row r="436" spans="12:17" ht="14.5" x14ac:dyDescent="0.35">
      <c r="L436" s="65"/>
      <c r="M436" s="211"/>
      <c r="N436" s="333">
        <f t="shared" si="12"/>
        <v>0</v>
      </c>
      <c r="O436" s="377" t="s">
        <v>1460</v>
      </c>
      <c r="P436" s="378">
        <v>1.926E-3</v>
      </c>
      <c r="Q436" s="333">
        <f t="shared" si="13"/>
        <v>8.0303422293349566E-4</v>
      </c>
    </row>
    <row r="437" spans="12:17" ht="14.5" x14ac:dyDescent="0.35">
      <c r="L437" s="65"/>
      <c r="M437" s="211"/>
      <c r="N437" s="333">
        <f t="shared" si="12"/>
        <v>0</v>
      </c>
      <c r="O437" s="377" t="s">
        <v>1461</v>
      </c>
      <c r="P437" s="378">
        <v>1.9250000000000001E-3</v>
      </c>
      <c r="Q437" s="333">
        <f t="shared" si="13"/>
        <v>8.0261727889251264E-4</v>
      </c>
    </row>
    <row r="438" spans="12:17" ht="14.5" x14ac:dyDescent="0.35">
      <c r="L438" s="65"/>
      <c r="M438" s="211"/>
      <c r="N438" s="333">
        <f t="shared" si="12"/>
        <v>0</v>
      </c>
      <c r="O438" s="377" t="s">
        <v>1462</v>
      </c>
      <c r="P438" s="378">
        <v>1.8940000000000001E-3</v>
      </c>
      <c r="Q438" s="333">
        <f t="shared" si="13"/>
        <v>7.8969201362203572E-4</v>
      </c>
    </row>
    <row r="439" spans="12:17" ht="14.5" x14ac:dyDescent="0.35">
      <c r="L439" s="65"/>
      <c r="M439" s="211"/>
      <c r="N439" s="333">
        <f t="shared" si="12"/>
        <v>0</v>
      </c>
      <c r="O439" s="377" t="s">
        <v>1463</v>
      </c>
      <c r="P439" s="378">
        <v>1.8699999999999999E-3</v>
      </c>
      <c r="Q439" s="333">
        <f t="shared" si="13"/>
        <v>7.796853566384408E-4</v>
      </c>
    </row>
    <row r="440" spans="12:17" ht="14.5" x14ac:dyDescent="0.35">
      <c r="L440" s="65"/>
      <c r="M440" s="211"/>
      <c r="N440" s="333">
        <f t="shared" si="12"/>
        <v>0</v>
      </c>
      <c r="O440" s="377" t="s">
        <v>1464</v>
      </c>
      <c r="P440" s="378">
        <v>1.869E-3</v>
      </c>
      <c r="Q440" s="333">
        <f t="shared" si="13"/>
        <v>7.7926841259745756E-4</v>
      </c>
    </row>
    <row r="441" spans="12:17" ht="14.5" x14ac:dyDescent="0.35">
      <c r="L441" s="65"/>
      <c r="M441" s="211"/>
      <c r="N441" s="333">
        <f t="shared" si="12"/>
        <v>0</v>
      </c>
      <c r="O441" s="377" t="s">
        <v>1465</v>
      </c>
      <c r="P441" s="378">
        <v>1.8358399999999898E-3</v>
      </c>
      <c r="Q441" s="333">
        <f t="shared" si="13"/>
        <v>7.6544254819845296E-4</v>
      </c>
    </row>
    <row r="442" spans="12:17" ht="14.5" x14ac:dyDescent="0.35">
      <c r="L442" s="65"/>
      <c r="M442" s="211"/>
      <c r="N442" s="333">
        <f t="shared" si="12"/>
        <v>0</v>
      </c>
      <c r="O442" s="377" t="s">
        <v>1466</v>
      </c>
      <c r="P442" s="378">
        <v>1.815E-3</v>
      </c>
      <c r="Q442" s="333">
        <f t="shared" si="13"/>
        <v>7.5675343438436895E-4</v>
      </c>
    </row>
    <row r="443" spans="12:17" ht="14.5" x14ac:dyDescent="0.35">
      <c r="L443" s="65"/>
      <c r="M443" s="211"/>
      <c r="N443" s="333">
        <f t="shared" si="12"/>
        <v>0</v>
      </c>
      <c r="O443" s="377" t="s">
        <v>1467</v>
      </c>
      <c r="P443" s="378">
        <v>1.7600000000000001E-3</v>
      </c>
      <c r="Q443" s="333">
        <f t="shared" si="13"/>
        <v>7.3382151213029722E-4</v>
      </c>
    </row>
    <row r="444" spans="12:17" ht="14.5" x14ac:dyDescent="0.35">
      <c r="L444" s="65"/>
      <c r="M444" s="211"/>
      <c r="N444" s="333">
        <f t="shared" si="12"/>
        <v>0</v>
      </c>
      <c r="O444" s="377" t="s">
        <v>1468</v>
      </c>
      <c r="P444" s="378">
        <v>1.7290000000000001E-3</v>
      </c>
      <c r="Q444" s="333">
        <f t="shared" si="13"/>
        <v>7.208962468598204E-4</v>
      </c>
    </row>
    <row r="445" spans="12:17" ht="14.5" x14ac:dyDescent="0.35">
      <c r="L445" s="65"/>
      <c r="M445" s="211"/>
      <c r="N445" s="333">
        <f t="shared" si="12"/>
        <v>0</v>
      </c>
      <c r="O445" s="377" t="s">
        <v>1469</v>
      </c>
      <c r="P445" s="378">
        <v>1.7229999999999999E-3</v>
      </c>
      <c r="Q445" s="333">
        <f t="shared" si="13"/>
        <v>7.1839458261392154E-4</v>
      </c>
    </row>
    <row r="446" spans="12:17" ht="14.5" x14ac:dyDescent="0.35">
      <c r="L446" s="65"/>
      <c r="M446" s="211"/>
      <c r="N446" s="333">
        <f t="shared" si="12"/>
        <v>0</v>
      </c>
      <c r="O446" s="377" t="s">
        <v>1470</v>
      </c>
      <c r="P446" s="378">
        <v>1.6869999999999999E-3</v>
      </c>
      <c r="Q446" s="333">
        <f t="shared" si="13"/>
        <v>7.033845971385292E-4</v>
      </c>
    </row>
    <row r="447" spans="12:17" ht="14.5" x14ac:dyDescent="0.35">
      <c r="L447" s="65"/>
      <c r="M447" s="211"/>
      <c r="N447" s="333">
        <f t="shared" si="12"/>
        <v>0</v>
      </c>
      <c r="O447" s="377" t="s">
        <v>1471</v>
      </c>
      <c r="P447" s="378">
        <v>1.6831199999999898E-3</v>
      </c>
      <c r="Q447" s="333">
        <f t="shared" si="13"/>
        <v>7.017668542595104E-4</v>
      </c>
    </row>
    <row r="448" spans="12:17" ht="14.5" x14ac:dyDescent="0.35">
      <c r="L448" s="65"/>
      <c r="M448" s="211"/>
      <c r="N448" s="333">
        <f t="shared" si="12"/>
        <v>0</v>
      </c>
      <c r="O448" s="377" t="s">
        <v>1472</v>
      </c>
      <c r="P448" s="378">
        <v>1.683E-3</v>
      </c>
      <c r="Q448" s="333">
        <f t="shared" si="13"/>
        <v>7.017168209745967E-4</v>
      </c>
    </row>
    <row r="449" spans="12:17" ht="14.5" x14ac:dyDescent="0.35">
      <c r="L449" s="65"/>
      <c r="M449" s="211"/>
      <c r="N449" s="333">
        <f t="shared" si="12"/>
        <v>0</v>
      </c>
      <c r="O449" s="377" t="s">
        <v>1473</v>
      </c>
      <c r="P449" s="378">
        <v>1.6646300000000001E-3</v>
      </c>
      <c r="Q449" s="333">
        <f t="shared" si="13"/>
        <v>6.9405755894173674E-4</v>
      </c>
    </row>
    <row r="450" spans="12:17" ht="14.5" x14ac:dyDescent="0.35">
      <c r="L450" s="65"/>
      <c r="M450" s="211"/>
      <c r="N450" s="333">
        <f t="shared" si="12"/>
        <v>0</v>
      </c>
      <c r="O450" s="377" t="s">
        <v>1474</v>
      </c>
      <c r="P450" s="378">
        <v>1.6590000000000001E-3</v>
      </c>
      <c r="Q450" s="333">
        <f t="shared" si="13"/>
        <v>6.9171016399100177E-4</v>
      </c>
    </row>
    <row r="451" spans="12:17" ht="14.5" x14ac:dyDescent="0.35">
      <c r="L451" s="65"/>
      <c r="M451" s="211"/>
      <c r="N451" s="333">
        <f t="shared" ref="N451:N514" si="14">(M451/$M$567)*100</f>
        <v>0</v>
      </c>
      <c r="O451" s="377" t="s">
        <v>1475</v>
      </c>
      <c r="P451" s="378">
        <v>1.658E-3</v>
      </c>
      <c r="Q451" s="333">
        <f t="shared" ref="Q451:Q514" si="15">(P451/$P$567)*100</f>
        <v>6.9129321995001854E-4</v>
      </c>
    </row>
    <row r="452" spans="12:17" ht="14.5" x14ac:dyDescent="0.35">
      <c r="L452" s="65"/>
      <c r="M452" s="211"/>
      <c r="N452" s="333">
        <f t="shared" si="14"/>
        <v>0</v>
      </c>
      <c r="O452" s="377" t="s">
        <v>1476</v>
      </c>
      <c r="P452" s="378">
        <v>1.632E-3</v>
      </c>
      <c r="Q452" s="333">
        <f t="shared" si="15"/>
        <v>6.8045267488445736E-4</v>
      </c>
    </row>
    <row r="453" spans="12:17" ht="14.5" x14ac:dyDescent="0.35">
      <c r="L453" s="65"/>
      <c r="M453" s="211"/>
      <c r="N453" s="333">
        <f t="shared" si="14"/>
        <v>0</v>
      </c>
      <c r="O453" s="377" t="s">
        <v>1477</v>
      </c>
      <c r="P453" s="378">
        <v>1.6000000000000001E-3</v>
      </c>
      <c r="Q453" s="333">
        <f t="shared" si="15"/>
        <v>6.6711046557299742E-4</v>
      </c>
    </row>
    <row r="454" spans="12:17" ht="14.5" x14ac:dyDescent="0.35">
      <c r="L454" s="65"/>
      <c r="M454" s="211"/>
      <c r="N454" s="333">
        <f t="shared" si="14"/>
        <v>0</v>
      </c>
      <c r="O454" s="377" t="s">
        <v>1478</v>
      </c>
      <c r="P454" s="378">
        <v>1.5950000000000001E-3</v>
      </c>
      <c r="Q454" s="333">
        <f t="shared" si="15"/>
        <v>6.6502574536808179E-4</v>
      </c>
    </row>
    <row r="455" spans="12:17" ht="14.5" x14ac:dyDescent="0.35">
      <c r="L455" s="65"/>
      <c r="M455" s="211"/>
      <c r="N455" s="333">
        <f t="shared" si="14"/>
        <v>0</v>
      </c>
      <c r="O455" s="377" t="s">
        <v>1479</v>
      </c>
      <c r="P455" s="378">
        <v>1.5230599999999899E-3</v>
      </c>
      <c r="Q455" s="333">
        <f t="shared" si="15"/>
        <v>6.3503079105975174E-4</v>
      </c>
    </row>
    <row r="456" spans="12:17" ht="14.5" x14ac:dyDescent="0.35">
      <c r="L456" s="65"/>
      <c r="M456" s="211"/>
      <c r="N456" s="333">
        <f t="shared" si="14"/>
        <v>0</v>
      </c>
      <c r="O456" s="377" t="s">
        <v>1480</v>
      </c>
      <c r="P456" s="378">
        <v>1.519E-3</v>
      </c>
      <c r="Q456" s="333">
        <f t="shared" si="15"/>
        <v>6.3333799825336439E-4</v>
      </c>
    </row>
    <row r="457" spans="12:17" ht="14.5" x14ac:dyDescent="0.35">
      <c r="L457" s="65"/>
      <c r="M457" s="211"/>
      <c r="N457" s="333">
        <f t="shared" si="14"/>
        <v>0</v>
      </c>
      <c r="O457" s="377" t="s">
        <v>1481</v>
      </c>
      <c r="P457" s="378">
        <v>1.5139999999999999E-3</v>
      </c>
      <c r="Q457" s="333">
        <f t="shared" si="15"/>
        <v>6.3125327804844887E-4</v>
      </c>
    </row>
    <row r="458" spans="12:17" ht="14.5" x14ac:dyDescent="0.35">
      <c r="L458" s="65"/>
      <c r="M458" s="211"/>
      <c r="N458" s="333">
        <f t="shared" si="14"/>
        <v>0</v>
      </c>
      <c r="O458" s="377" t="s">
        <v>1482</v>
      </c>
      <c r="P458" s="378">
        <v>1.505E-3</v>
      </c>
      <c r="Q458" s="333">
        <f t="shared" si="15"/>
        <v>6.2750078167960073E-4</v>
      </c>
    </row>
    <row r="459" spans="12:17" ht="14.5" x14ac:dyDescent="0.35">
      <c r="L459" s="65"/>
      <c r="M459" s="211"/>
      <c r="N459" s="333">
        <f t="shared" si="14"/>
        <v>0</v>
      </c>
      <c r="O459" s="377" t="s">
        <v>1483</v>
      </c>
      <c r="P459" s="378">
        <v>1.498E-3</v>
      </c>
      <c r="Q459" s="333">
        <f t="shared" si="15"/>
        <v>6.2458217339271885E-4</v>
      </c>
    </row>
    <row r="460" spans="12:17" ht="14.5" x14ac:dyDescent="0.35">
      <c r="L460" s="65"/>
      <c r="M460" s="211"/>
      <c r="N460" s="333">
        <f t="shared" si="14"/>
        <v>0</v>
      </c>
      <c r="O460" s="377" t="s">
        <v>1484</v>
      </c>
      <c r="P460" s="378">
        <v>1.444E-3</v>
      </c>
      <c r="Q460" s="333">
        <f t="shared" si="15"/>
        <v>6.0206719517963024E-4</v>
      </c>
    </row>
    <row r="461" spans="12:17" ht="14.5" x14ac:dyDescent="0.35">
      <c r="L461" s="65"/>
      <c r="M461" s="211"/>
      <c r="N461" s="333">
        <f t="shared" si="14"/>
        <v>0</v>
      </c>
      <c r="O461" s="377" t="s">
        <v>1485</v>
      </c>
      <c r="P461" s="378">
        <v>1.4040000000000001E-3</v>
      </c>
      <c r="Q461" s="333">
        <f t="shared" si="15"/>
        <v>5.8538943354030529E-4</v>
      </c>
    </row>
    <row r="462" spans="12:17" ht="14.5" x14ac:dyDescent="0.35">
      <c r="L462" s="65"/>
      <c r="M462" s="211"/>
      <c r="N462" s="333">
        <f t="shared" si="14"/>
        <v>0</v>
      </c>
      <c r="O462" s="377" t="s">
        <v>1486</v>
      </c>
      <c r="P462" s="378">
        <v>1.397E-3</v>
      </c>
      <c r="Q462" s="333">
        <f t="shared" si="15"/>
        <v>5.824708252534234E-4</v>
      </c>
    </row>
    <row r="463" spans="12:17" ht="14.5" x14ac:dyDescent="0.35">
      <c r="L463" s="65"/>
      <c r="M463" s="211"/>
      <c r="N463" s="333">
        <f t="shared" si="14"/>
        <v>0</v>
      </c>
      <c r="O463" s="377" t="s">
        <v>1487</v>
      </c>
      <c r="P463" s="378">
        <v>1.3680000000000001E-3</v>
      </c>
      <c r="Q463" s="333">
        <f t="shared" si="15"/>
        <v>5.7037944806491284E-4</v>
      </c>
    </row>
    <row r="464" spans="12:17" ht="14.5" x14ac:dyDescent="0.35">
      <c r="L464" s="65"/>
      <c r="M464" s="211"/>
      <c r="N464" s="333">
        <f t="shared" si="14"/>
        <v>0</v>
      </c>
      <c r="O464" s="377" t="s">
        <v>1488</v>
      </c>
      <c r="P464" s="378">
        <v>1.3594099999999902E-3</v>
      </c>
      <c r="Q464" s="333">
        <f t="shared" si="15"/>
        <v>5.6679789875286365E-4</v>
      </c>
    </row>
    <row r="465" spans="12:17" ht="14.5" x14ac:dyDescent="0.35">
      <c r="L465" s="65"/>
      <c r="M465" s="211"/>
      <c r="N465" s="333">
        <f t="shared" si="14"/>
        <v>0</v>
      </c>
      <c r="O465" s="377" t="s">
        <v>1489</v>
      </c>
      <c r="P465" s="378">
        <v>1.281E-3</v>
      </c>
      <c r="Q465" s="333">
        <f t="shared" si="15"/>
        <v>5.3410531649938106E-4</v>
      </c>
    </row>
    <row r="466" spans="12:17" ht="14.5" x14ac:dyDescent="0.35">
      <c r="L466" s="65"/>
      <c r="M466" s="211"/>
      <c r="N466" s="333">
        <f t="shared" si="14"/>
        <v>0</v>
      </c>
      <c r="O466" s="377" t="s">
        <v>1490</v>
      </c>
      <c r="P466" s="378">
        <v>1.25297E-3</v>
      </c>
      <c r="Q466" s="333">
        <f t="shared" si="15"/>
        <v>5.2241837503062415E-4</v>
      </c>
    </row>
    <row r="467" spans="12:17" ht="14.5" x14ac:dyDescent="0.35">
      <c r="L467" s="65"/>
      <c r="M467" s="211"/>
      <c r="N467" s="333">
        <f t="shared" si="14"/>
        <v>0</v>
      </c>
      <c r="O467" s="377" t="s">
        <v>1491</v>
      </c>
      <c r="P467" s="378">
        <v>1.2520000000000001E-3</v>
      </c>
      <c r="Q467" s="333">
        <f t="shared" si="15"/>
        <v>5.220139393108705E-4</v>
      </c>
    </row>
    <row r="468" spans="12:17" ht="14.5" x14ac:dyDescent="0.35">
      <c r="L468" s="65"/>
      <c r="M468" s="211"/>
      <c r="N468" s="333">
        <f t="shared" si="14"/>
        <v>0</v>
      </c>
      <c r="O468" s="377" t="s">
        <v>1492</v>
      </c>
      <c r="P468" s="378">
        <v>1.242E-3</v>
      </c>
      <c r="Q468" s="333">
        <f t="shared" si="15"/>
        <v>5.1784449890103935E-4</v>
      </c>
    </row>
    <row r="469" spans="12:17" ht="14.5" x14ac:dyDescent="0.35">
      <c r="L469" s="65"/>
      <c r="M469" s="211"/>
      <c r="N469" s="333">
        <f t="shared" si="14"/>
        <v>0</v>
      </c>
      <c r="O469" s="377" t="s">
        <v>1493</v>
      </c>
      <c r="P469" s="378">
        <v>1.2390000000000001E-3</v>
      </c>
      <c r="Q469" s="333">
        <f t="shared" si="15"/>
        <v>5.1659366677808997E-4</v>
      </c>
    </row>
    <row r="470" spans="12:17" ht="14.5" x14ac:dyDescent="0.35">
      <c r="L470" s="65"/>
      <c r="M470" s="211"/>
      <c r="N470" s="333">
        <f t="shared" si="14"/>
        <v>0</v>
      </c>
      <c r="O470" s="377" t="s">
        <v>1494</v>
      </c>
      <c r="P470" s="378">
        <v>1.2385999999999899E-3</v>
      </c>
      <c r="Q470" s="333">
        <f t="shared" si="15"/>
        <v>5.1642688916169247E-4</v>
      </c>
    </row>
    <row r="471" spans="12:17" ht="14.5" x14ac:dyDescent="0.35">
      <c r="L471" s="65"/>
      <c r="M471" s="211"/>
      <c r="N471" s="333">
        <f t="shared" si="14"/>
        <v>0</v>
      </c>
      <c r="O471" s="377" t="s">
        <v>1495</v>
      </c>
      <c r="P471" s="378">
        <v>1.238E-3</v>
      </c>
      <c r="Q471" s="333">
        <f t="shared" si="15"/>
        <v>5.1617672273710673E-4</v>
      </c>
    </row>
    <row r="472" spans="12:17" ht="14.5" x14ac:dyDescent="0.35">
      <c r="L472" s="65"/>
      <c r="M472" s="211"/>
      <c r="N472" s="333">
        <f t="shared" si="14"/>
        <v>0</v>
      </c>
      <c r="O472" s="377" t="s">
        <v>1496</v>
      </c>
      <c r="P472" s="378">
        <v>1.22426E-3</v>
      </c>
      <c r="Q472" s="333">
        <f t="shared" si="15"/>
        <v>5.1044791161399862E-4</v>
      </c>
    </row>
    <row r="473" spans="12:17" ht="14.5" x14ac:dyDescent="0.35">
      <c r="L473" s="65"/>
      <c r="M473" s="211"/>
      <c r="N473" s="333">
        <f t="shared" si="14"/>
        <v>0</v>
      </c>
      <c r="O473" s="377" t="s">
        <v>1497</v>
      </c>
      <c r="P473" s="378">
        <v>1.2080000000000001E-3</v>
      </c>
      <c r="Q473" s="333">
        <f t="shared" si="15"/>
        <v>5.0366840150761305E-4</v>
      </c>
    </row>
    <row r="474" spans="12:17" ht="14.5" x14ac:dyDescent="0.35">
      <c r="L474" s="65"/>
      <c r="M474" s="211"/>
      <c r="N474" s="333">
        <f t="shared" si="14"/>
        <v>0</v>
      </c>
      <c r="O474" s="377" t="s">
        <v>1498</v>
      </c>
      <c r="P474" s="378">
        <v>1.201E-3</v>
      </c>
      <c r="Q474" s="333">
        <f t="shared" si="15"/>
        <v>5.0074979322073127E-4</v>
      </c>
    </row>
    <row r="475" spans="12:17" ht="14.5" x14ac:dyDescent="0.35">
      <c r="L475" s="65"/>
      <c r="M475" s="211"/>
      <c r="N475" s="333">
        <f t="shared" si="14"/>
        <v>0</v>
      </c>
      <c r="O475" s="377" t="s">
        <v>1499</v>
      </c>
      <c r="P475" s="378">
        <v>1.1789999999999999E-3</v>
      </c>
      <c r="Q475" s="333">
        <f t="shared" si="15"/>
        <v>4.9157702431910249E-4</v>
      </c>
    </row>
    <row r="476" spans="12:17" ht="14.5" x14ac:dyDescent="0.35">
      <c r="L476" s="65"/>
      <c r="M476" s="211"/>
      <c r="N476" s="333">
        <f t="shared" si="14"/>
        <v>0</v>
      </c>
      <c r="O476" s="377" t="s">
        <v>1500</v>
      </c>
      <c r="P476" s="378">
        <v>1.1640000000000001E-3</v>
      </c>
      <c r="Q476" s="333">
        <f t="shared" si="15"/>
        <v>4.853228637043557E-4</v>
      </c>
    </row>
    <row r="477" spans="12:17" ht="14.5" x14ac:dyDescent="0.35">
      <c r="L477" s="65"/>
      <c r="M477" s="211"/>
      <c r="N477" s="333">
        <f t="shared" si="14"/>
        <v>0</v>
      </c>
      <c r="O477" s="377" t="s">
        <v>1501</v>
      </c>
      <c r="P477" s="378">
        <v>1.1577E-3</v>
      </c>
      <c r="Q477" s="333">
        <f t="shared" si="15"/>
        <v>4.8269611624616196E-4</v>
      </c>
    </row>
    <row r="478" spans="12:17" ht="14.5" x14ac:dyDescent="0.35">
      <c r="L478" s="65"/>
      <c r="M478" s="211"/>
      <c r="N478" s="333">
        <f t="shared" si="14"/>
        <v>0</v>
      </c>
      <c r="O478" s="377" t="s">
        <v>1502</v>
      </c>
      <c r="P478" s="378">
        <v>1.1550099999999999E-3</v>
      </c>
      <c r="Q478" s="333">
        <f t="shared" si="15"/>
        <v>4.815745367759173E-4</v>
      </c>
    </row>
    <row r="479" spans="12:17" ht="14.5" x14ac:dyDescent="0.35">
      <c r="L479" s="65"/>
      <c r="M479" s="211"/>
      <c r="N479" s="333">
        <f t="shared" si="14"/>
        <v>0</v>
      </c>
      <c r="O479" s="377" t="s">
        <v>1503</v>
      </c>
      <c r="P479" s="378">
        <v>1.1460000000000001E-3</v>
      </c>
      <c r="Q479" s="333">
        <f t="shared" si="15"/>
        <v>4.7781787096665948E-4</v>
      </c>
    </row>
    <row r="480" spans="12:17" ht="14.5" x14ac:dyDescent="0.35">
      <c r="L480" s="65"/>
      <c r="M480" s="211"/>
      <c r="N480" s="333">
        <f t="shared" si="14"/>
        <v>0</v>
      </c>
      <c r="O480" s="377" t="s">
        <v>1504</v>
      </c>
      <c r="P480" s="378">
        <v>1.1361800000000001E-3</v>
      </c>
      <c r="Q480" s="333">
        <f t="shared" si="15"/>
        <v>4.7372348048420522E-4</v>
      </c>
    </row>
    <row r="481" spans="12:17" ht="14.5" x14ac:dyDescent="0.35">
      <c r="L481" s="65"/>
      <c r="M481" s="211"/>
      <c r="N481" s="333">
        <f t="shared" si="14"/>
        <v>0</v>
      </c>
      <c r="O481" s="377" t="s">
        <v>1505</v>
      </c>
      <c r="P481" s="378">
        <v>1.122E-3</v>
      </c>
      <c r="Q481" s="333">
        <f t="shared" si="15"/>
        <v>4.678112139830645E-4</v>
      </c>
    </row>
    <row r="482" spans="12:17" ht="14.5" x14ac:dyDescent="0.35">
      <c r="L482" s="65"/>
      <c r="M482" s="211"/>
      <c r="N482" s="333">
        <f t="shared" si="14"/>
        <v>0</v>
      </c>
      <c r="O482" s="377" t="s">
        <v>1506</v>
      </c>
      <c r="P482" s="378">
        <v>1.1180000000000001E-3</v>
      </c>
      <c r="Q482" s="333">
        <f t="shared" si="15"/>
        <v>4.6614343781913199E-4</v>
      </c>
    </row>
    <row r="483" spans="12:17" ht="14.5" x14ac:dyDescent="0.35">
      <c r="L483" s="65"/>
      <c r="M483" s="211"/>
      <c r="N483" s="333">
        <f t="shared" si="14"/>
        <v>0</v>
      </c>
      <c r="O483" s="377" t="s">
        <v>1507</v>
      </c>
      <c r="P483" s="378">
        <v>1.0950000000000001E-3</v>
      </c>
      <c r="Q483" s="333">
        <f t="shared" si="15"/>
        <v>4.5655372487652014E-4</v>
      </c>
    </row>
    <row r="484" spans="12:17" ht="14.5" x14ac:dyDescent="0.35">
      <c r="L484" s="65"/>
      <c r="M484" s="211"/>
      <c r="N484" s="333">
        <f t="shared" si="14"/>
        <v>0</v>
      </c>
      <c r="O484" s="377" t="s">
        <v>1508</v>
      </c>
      <c r="P484" s="378">
        <v>1.078E-3</v>
      </c>
      <c r="Q484" s="333">
        <f t="shared" si="15"/>
        <v>4.4946567617980699E-4</v>
      </c>
    </row>
    <row r="485" spans="12:17" ht="14.5" x14ac:dyDescent="0.35">
      <c r="L485" s="65"/>
      <c r="M485" s="211"/>
      <c r="N485" s="333">
        <f t="shared" si="14"/>
        <v>0</v>
      </c>
      <c r="O485" s="377" t="s">
        <v>1509</v>
      </c>
      <c r="P485" s="378">
        <v>1.075E-3</v>
      </c>
      <c r="Q485" s="333">
        <f t="shared" si="15"/>
        <v>4.4821484405685772E-4</v>
      </c>
    </row>
    <row r="486" spans="12:17" ht="14.5" x14ac:dyDescent="0.35">
      <c r="L486" s="65"/>
      <c r="M486" s="211"/>
      <c r="N486" s="333">
        <f t="shared" si="14"/>
        <v>0</v>
      </c>
      <c r="O486" s="377" t="s">
        <v>1510</v>
      </c>
      <c r="P486" s="378">
        <v>1.042E-3</v>
      </c>
      <c r="Q486" s="333">
        <f t="shared" si="15"/>
        <v>4.344556907044146E-4</v>
      </c>
    </row>
    <row r="487" spans="12:17" ht="14.5" x14ac:dyDescent="0.35">
      <c r="L487" s="65"/>
      <c r="M487" s="211"/>
      <c r="N487" s="333">
        <f t="shared" si="14"/>
        <v>0</v>
      </c>
      <c r="O487" s="377" t="s">
        <v>1511</v>
      </c>
      <c r="P487" s="378">
        <v>1.041E-3</v>
      </c>
      <c r="Q487" s="333">
        <f t="shared" si="15"/>
        <v>4.3403874666343153E-4</v>
      </c>
    </row>
    <row r="488" spans="12:17" ht="14.5" x14ac:dyDescent="0.35">
      <c r="L488" s="65"/>
      <c r="M488" s="211"/>
      <c r="N488" s="333">
        <f t="shared" si="14"/>
        <v>0</v>
      </c>
      <c r="O488" s="377" t="s">
        <v>1512</v>
      </c>
      <c r="P488" s="378">
        <v>1.03353E-3</v>
      </c>
      <c r="Q488" s="333">
        <f t="shared" si="15"/>
        <v>4.3092417467728751E-4</v>
      </c>
    </row>
    <row r="489" spans="12:17" ht="14.5" x14ac:dyDescent="0.35">
      <c r="L489" s="65"/>
      <c r="M489" s="211"/>
      <c r="N489" s="333">
        <f t="shared" si="14"/>
        <v>0</v>
      </c>
      <c r="O489" s="377" t="s">
        <v>1513</v>
      </c>
      <c r="P489" s="378">
        <v>1.0280000000000001E-3</v>
      </c>
      <c r="Q489" s="333">
        <f t="shared" si="15"/>
        <v>4.2861847413065094E-4</v>
      </c>
    </row>
    <row r="490" spans="12:17" ht="14.5" x14ac:dyDescent="0.35">
      <c r="L490" s="65"/>
      <c r="M490" s="211"/>
      <c r="N490" s="333">
        <f t="shared" si="14"/>
        <v>0</v>
      </c>
      <c r="O490" s="377" t="s">
        <v>1514</v>
      </c>
      <c r="P490" s="378">
        <v>1.0250000000000001E-3</v>
      </c>
      <c r="Q490" s="333">
        <f t="shared" si="15"/>
        <v>4.2736764200770156E-4</v>
      </c>
    </row>
    <row r="491" spans="12:17" ht="14.5" x14ac:dyDescent="0.35">
      <c r="L491" s="65"/>
      <c r="M491" s="211"/>
      <c r="N491" s="333">
        <f t="shared" si="14"/>
        <v>0</v>
      </c>
      <c r="O491" s="377" t="s">
        <v>1515</v>
      </c>
      <c r="P491" s="378">
        <v>9.6500000000000004E-4</v>
      </c>
      <c r="Q491" s="333">
        <f t="shared" si="15"/>
        <v>4.0235099954871408E-4</v>
      </c>
    </row>
    <row r="492" spans="12:17" ht="14.5" x14ac:dyDescent="0.35">
      <c r="L492" s="65"/>
      <c r="M492" s="211"/>
      <c r="N492" s="333">
        <f t="shared" si="14"/>
        <v>0</v>
      </c>
      <c r="O492" s="377" t="s">
        <v>1516</v>
      </c>
      <c r="P492" s="378">
        <v>9.3499999999999996E-4</v>
      </c>
      <c r="Q492" s="333">
        <f t="shared" si="15"/>
        <v>3.898426783192204E-4</v>
      </c>
    </row>
    <row r="493" spans="12:17" ht="14.5" x14ac:dyDescent="0.35">
      <c r="L493" s="65"/>
      <c r="M493" s="211"/>
      <c r="N493" s="333">
        <f t="shared" si="14"/>
        <v>0</v>
      </c>
      <c r="O493" s="377" t="s">
        <v>1517</v>
      </c>
      <c r="P493" s="378">
        <v>9.3499999999999996E-4</v>
      </c>
      <c r="Q493" s="333">
        <f t="shared" si="15"/>
        <v>3.898426783192204E-4</v>
      </c>
    </row>
    <row r="494" spans="12:17" ht="14.5" x14ac:dyDescent="0.35">
      <c r="L494" s="65"/>
      <c r="M494" s="211"/>
      <c r="N494" s="333">
        <f t="shared" si="14"/>
        <v>0</v>
      </c>
      <c r="O494" s="377" t="s">
        <v>1518</v>
      </c>
      <c r="P494" s="378">
        <v>9.2989999999999891E-4</v>
      </c>
      <c r="Q494" s="333">
        <f t="shared" si="15"/>
        <v>3.8771626371020599E-4</v>
      </c>
    </row>
    <row r="495" spans="12:17" ht="14.5" x14ac:dyDescent="0.35">
      <c r="L495" s="65"/>
      <c r="M495" s="211"/>
      <c r="N495" s="333">
        <f t="shared" si="14"/>
        <v>0</v>
      </c>
      <c r="O495" s="377" t="s">
        <v>1519</v>
      </c>
      <c r="P495" s="378">
        <v>9.1247000000000008E-4</v>
      </c>
      <c r="Q495" s="333">
        <f t="shared" si="15"/>
        <v>3.8044892907587063E-4</v>
      </c>
    </row>
    <row r="496" spans="12:17" ht="14.5" x14ac:dyDescent="0.35">
      <c r="L496" s="65"/>
      <c r="M496" s="211"/>
      <c r="N496" s="333">
        <f t="shared" si="14"/>
        <v>0</v>
      </c>
      <c r="O496" s="377" t="s">
        <v>1520</v>
      </c>
      <c r="P496" s="378">
        <v>8.8000000000000003E-4</v>
      </c>
      <c r="Q496" s="333">
        <f t="shared" si="15"/>
        <v>3.6691075606514861E-4</v>
      </c>
    </row>
    <row r="497" spans="12:17" ht="14.5" x14ac:dyDescent="0.35">
      <c r="L497" s="65"/>
      <c r="M497" s="211"/>
      <c r="N497" s="333">
        <f t="shared" si="14"/>
        <v>0</v>
      </c>
      <c r="O497" s="377" t="s">
        <v>1521</v>
      </c>
      <c r="P497" s="378">
        <v>8.5499999999999997E-4</v>
      </c>
      <c r="Q497" s="333">
        <f t="shared" si="15"/>
        <v>3.564871550405705E-4</v>
      </c>
    </row>
    <row r="498" spans="12:17" ht="14.5" x14ac:dyDescent="0.35">
      <c r="L498" s="65"/>
      <c r="M498" s="211"/>
      <c r="N498" s="333">
        <f t="shared" si="14"/>
        <v>0</v>
      </c>
      <c r="O498" s="377" t="s">
        <v>1522</v>
      </c>
      <c r="P498" s="378">
        <v>8.4000000000000003E-4</v>
      </c>
      <c r="Q498" s="333">
        <f t="shared" si="15"/>
        <v>3.5023299442582366E-4</v>
      </c>
    </row>
    <row r="499" spans="12:17" ht="14.5" x14ac:dyDescent="0.35">
      <c r="L499" s="65"/>
      <c r="M499" s="211"/>
      <c r="N499" s="333">
        <f t="shared" si="14"/>
        <v>0</v>
      </c>
      <c r="O499" s="377" t="s">
        <v>1523</v>
      </c>
      <c r="P499" s="378">
        <v>8.25E-4</v>
      </c>
      <c r="Q499" s="333">
        <f t="shared" si="15"/>
        <v>3.4397883381107682E-4</v>
      </c>
    </row>
    <row r="500" spans="12:17" ht="14.5" x14ac:dyDescent="0.35">
      <c r="L500" s="65"/>
      <c r="M500" s="211"/>
      <c r="N500" s="333">
        <f t="shared" si="14"/>
        <v>0</v>
      </c>
      <c r="O500" s="377" t="s">
        <v>1524</v>
      </c>
      <c r="P500" s="378">
        <v>8.1999999999999998E-4</v>
      </c>
      <c r="Q500" s="333">
        <f t="shared" si="15"/>
        <v>3.4189411360616118E-4</v>
      </c>
    </row>
    <row r="501" spans="12:17" ht="14.5" x14ac:dyDescent="0.35">
      <c r="L501" s="65"/>
      <c r="M501" s="211"/>
      <c r="N501" s="333">
        <f t="shared" si="14"/>
        <v>0</v>
      </c>
      <c r="O501" s="377" t="s">
        <v>1525</v>
      </c>
      <c r="P501" s="378">
        <v>8.1400000000000005E-4</v>
      </c>
      <c r="Q501" s="333">
        <f t="shared" si="15"/>
        <v>3.3939244936026248E-4</v>
      </c>
    </row>
    <row r="502" spans="12:17" ht="14.5" x14ac:dyDescent="0.35">
      <c r="L502" s="65"/>
      <c r="M502" s="211"/>
      <c r="N502" s="333">
        <f t="shared" si="14"/>
        <v>0</v>
      </c>
      <c r="O502" s="377" t="s">
        <v>1526</v>
      </c>
      <c r="P502" s="378">
        <v>8.1210000000000006E-4</v>
      </c>
      <c r="Q502" s="333">
        <f t="shared" si="15"/>
        <v>3.3860025568239457E-4</v>
      </c>
    </row>
    <row r="503" spans="12:17" ht="14.5" x14ac:dyDescent="0.35">
      <c r="L503" s="65"/>
      <c r="M503" s="211"/>
      <c r="N503" s="333">
        <f t="shared" si="14"/>
        <v>0</v>
      </c>
      <c r="O503" s="377" t="s">
        <v>1527</v>
      </c>
      <c r="P503" s="378">
        <v>7.8988999999999893E-4</v>
      </c>
      <c r="Q503" s="333">
        <f t="shared" si="15"/>
        <v>3.2933992853215893E-4</v>
      </c>
    </row>
    <row r="504" spans="12:17" ht="14.5" x14ac:dyDescent="0.35">
      <c r="L504" s="65"/>
      <c r="M504" s="211"/>
      <c r="N504" s="333">
        <f t="shared" si="14"/>
        <v>0</v>
      </c>
      <c r="O504" s="377" t="s">
        <v>1528</v>
      </c>
      <c r="P504" s="378">
        <v>7.5755999999999903E-4</v>
      </c>
      <c r="Q504" s="333">
        <f t="shared" si="15"/>
        <v>3.1586012768717458E-4</v>
      </c>
    </row>
    <row r="505" spans="12:17" ht="14.5" x14ac:dyDescent="0.35">
      <c r="L505" s="65"/>
      <c r="M505" s="211"/>
      <c r="N505" s="333">
        <f t="shared" si="14"/>
        <v>0</v>
      </c>
      <c r="O505" s="377" t="s">
        <v>1529</v>
      </c>
      <c r="P505" s="378">
        <v>7.3399999999999995E-4</v>
      </c>
      <c r="Q505" s="333">
        <f t="shared" si="15"/>
        <v>3.0603692608161253E-4</v>
      </c>
    </row>
    <row r="506" spans="12:17" ht="14.5" x14ac:dyDescent="0.35">
      <c r="L506" s="65"/>
      <c r="M506" s="211"/>
      <c r="N506" s="333">
        <f t="shared" si="14"/>
        <v>0</v>
      </c>
      <c r="O506" s="377" t="s">
        <v>1530</v>
      </c>
      <c r="P506" s="378">
        <v>7.2300000000000001E-4</v>
      </c>
      <c r="Q506" s="333">
        <f t="shared" si="15"/>
        <v>3.0145054163079825E-4</v>
      </c>
    </row>
    <row r="507" spans="12:17" ht="14.5" x14ac:dyDescent="0.35">
      <c r="L507" s="65"/>
      <c r="M507" s="211"/>
      <c r="N507" s="333">
        <f t="shared" si="14"/>
        <v>0</v>
      </c>
      <c r="O507" s="377" t="s">
        <v>1531</v>
      </c>
      <c r="P507" s="378">
        <v>7.18E-4</v>
      </c>
      <c r="Q507" s="333">
        <f t="shared" si="15"/>
        <v>2.9936582142588261E-4</v>
      </c>
    </row>
    <row r="508" spans="12:17" ht="14.5" x14ac:dyDescent="0.35">
      <c r="L508" s="65"/>
      <c r="M508" s="211"/>
      <c r="N508" s="333">
        <f t="shared" si="14"/>
        <v>0</v>
      </c>
      <c r="O508" s="377" t="s">
        <v>1532</v>
      </c>
      <c r="P508" s="378">
        <v>7.1699999999999997E-4</v>
      </c>
      <c r="Q508" s="333">
        <f t="shared" si="15"/>
        <v>2.9894887738489949E-4</v>
      </c>
    </row>
    <row r="509" spans="12:17" ht="14.5" x14ac:dyDescent="0.35">
      <c r="L509" s="65"/>
      <c r="M509" s="211"/>
      <c r="N509" s="333">
        <f t="shared" si="14"/>
        <v>0</v>
      </c>
      <c r="O509" s="377" t="s">
        <v>1533</v>
      </c>
      <c r="P509" s="378">
        <v>7.0299999999999996E-4</v>
      </c>
      <c r="Q509" s="333">
        <f t="shared" si="15"/>
        <v>2.9311166081113572E-4</v>
      </c>
    </row>
    <row r="510" spans="12:17" ht="14.5" x14ac:dyDescent="0.35">
      <c r="L510" s="65"/>
      <c r="M510" s="211"/>
      <c r="N510" s="333">
        <f t="shared" si="14"/>
        <v>0</v>
      </c>
      <c r="O510" s="377" t="s">
        <v>1534</v>
      </c>
      <c r="P510" s="378">
        <v>7.0091999999999995E-4</v>
      </c>
      <c r="Q510" s="333">
        <f t="shared" si="15"/>
        <v>2.9224441720589086E-4</v>
      </c>
    </row>
    <row r="511" spans="12:17" ht="14.5" x14ac:dyDescent="0.35">
      <c r="L511" s="65"/>
      <c r="M511" s="211"/>
      <c r="N511" s="333">
        <f t="shared" si="14"/>
        <v>0</v>
      </c>
      <c r="O511" s="377" t="s">
        <v>1535</v>
      </c>
      <c r="P511" s="378">
        <v>6.69E-4</v>
      </c>
      <c r="Q511" s="333">
        <f t="shared" si="15"/>
        <v>2.7893556341770958E-4</v>
      </c>
    </row>
    <row r="512" spans="12:17" ht="14.5" x14ac:dyDescent="0.35">
      <c r="L512" s="65"/>
      <c r="M512" s="211"/>
      <c r="N512" s="333">
        <f t="shared" si="14"/>
        <v>0</v>
      </c>
      <c r="O512" s="377" t="s">
        <v>1536</v>
      </c>
      <c r="P512" s="378">
        <v>6.6E-4</v>
      </c>
      <c r="Q512" s="333">
        <f t="shared" si="15"/>
        <v>2.7518306704886144E-4</v>
      </c>
    </row>
    <row r="513" spans="12:17" ht="14.5" x14ac:dyDescent="0.35">
      <c r="L513" s="65"/>
      <c r="M513" s="211"/>
      <c r="N513" s="333">
        <f t="shared" si="14"/>
        <v>0</v>
      </c>
      <c r="O513" s="377" t="s">
        <v>1537</v>
      </c>
      <c r="P513" s="378">
        <v>6.5300000000000004E-4</v>
      </c>
      <c r="Q513" s="333">
        <f t="shared" si="15"/>
        <v>2.7226445876197961E-4</v>
      </c>
    </row>
    <row r="514" spans="12:17" ht="14.5" x14ac:dyDescent="0.35">
      <c r="L514" s="65"/>
      <c r="M514" s="211"/>
      <c r="N514" s="333">
        <f t="shared" si="14"/>
        <v>0</v>
      </c>
      <c r="O514" s="377" t="s">
        <v>1538</v>
      </c>
      <c r="P514" s="378">
        <v>6.4899999999999995E-4</v>
      </c>
      <c r="Q514" s="333">
        <f t="shared" si="15"/>
        <v>2.7059668259804705E-4</v>
      </c>
    </row>
    <row r="515" spans="12:17" ht="14.5" x14ac:dyDescent="0.35">
      <c r="L515" s="65"/>
      <c r="M515" s="211"/>
      <c r="N515" s="333">
        <f t="shared" ref="N515:N567" si="16">(M515/$M$567)*100</f>
        <v>0</v>
      </c>
      <c r="O515" s="377" t="s">
        <v>1539</v>
      </c>
      <c r="P515" s="378">
        <v>6.3400000000000001E-4</v>
      </c>
      <c r="Q515" s="333">
        <f t="shared" ref="Q515:Q567" si="17">(P515/$P$567)*100</f>
        <v>2.6434252198330021E-4</v>
      </c>
    </row>
    <row r="516" spans="12:17" ht="14.5" x14ac:dyDescent="0.35">
      <c r="L516" s="65"/>
      <c r="M516" s="211"/>
      <c r="N516" s="333">
        <f t="shared" si="16"/>
        <v>0</v>
      </c>
      <c r="O516" s="377" t="s">
        <v>1540</v>
      </c>
      <c r="P516" s="378">
        <v>5.9400000000000002E-4</v>
      </c>
      <c r="Q516" s="333">
        <f t="shared" si="17"/>
        <v>2.4766476034397531E-4</v>
      </c>
    </row>
    <row r="517" spans="12:17" ht="14.5" x14ac:dyDescent="0.35">
      <c r="L517" s="65"/>
      <c r="M517" s="211"/>
      <c r="N517" s="333">
        <f t="shared" si="16"/>
        <v>0</v>
      </c>
      <c r="O517" s="377" t="s">
        <v>1541</v>
      </c>
      <c r="P517" s="378">
        <v>5.2800000000000004E-4</v>
      </c>
      <c r="Q517" s="333">
        <f t="shared" si="17"/>
        <v>2.2014645363908919E-4</v>
      </c>
    </row>
    <row r="518" spans="12:17" ht="14.5" x14ac:dyDescent="0.35">
      <c r="L518" s="65"/>
      <c r="M518" s="211"/>
      <c r="N518" s="333">
        <f t="shared" si="16"/>
        <v>0</v>
      </c>
      <c r="O518" s="377" t="s">
        <v>1542</v>
      </c>
      <c r="P518" s="378">
        <v>5.2400000000000005E-4</v>
      </c>
      <c r="Q518" s="333">
        <f t="shared" si="17"/>
        <v>2.1847867747515668E-4</v>
      </c>
    </row>
    <row r="519" spans="12:17" ht="14.5" x14ac:dyDescent="0.35">
      <c r="L519" s="65"/>
      <c r="M519" s="211"/>
      <c r="N519" s="333">
        <f t="shared" si="16"/>
        <v>0</v>
      </c>
      <c r="O519" s="377" t="s">
        <v>1543</v>
      </c>
      <c r="P519" s="378">
        <v>4.7899999999999999E-4</v>
      </c>
      <c r="Q519" s="333">
        <f t="shared" si="17"/>
        <v>1.997161956309161E-4</v>
      </c>
    </row>
    <row r="520" spans="12:17" ht="14.5" x14ac:dyDescent="0.35">
      <c r="L520" s="65"/>
      <c r="M520" s="211"/>
      <c r="N520" s="333">
        <f t="shared" si="16"/>
        <v>0</v>
      </c>
      <c r="O520" s="377" t="s">
        <v>1544</v>
      </c>
      <c r="P520" s="378">
        <v>4.7899999999999999E-4</v>
      </c>
      <c r="Q520" s="333">
        <f t="shared" si="17"/>
        <v>1.997161956309161E-4</v>
      </c>
    </row>
    <row r="521" spans="12:17" ht="14.5" x14ac:dyDescent="0.35">
      <c r="L521" s="65"/>
      <c r="M521" s="211"/>
      <c r="N521" s="333">
        <f t="shared" si="16"/>
        <v>0</v>
      </c>
      <c r="O521" s="377" t="s">
        <v>1545</v>
      </c>
      <c r="P521" s="378">
        <v>4.3300000000000001E-4</v>
      </c>
      <c r="Q521" s="333">
        <f t="shared" si="17"/>
        <v>1.8053676974569245E-4</v>
      </c>
    </row>
    <row r="522" spans="12:17" ht="14.5" x14ac:dyDescent="0.35">
      <c r="L522" s="65"/>
      <c r="M522" s="211"/>
      <c r="N522" s="333">
        <f t="shared" si="16"/>
        <v>0</v>
      </c>
      <c r="O522" s="377" t="s">
        <v>1546</v>
      </c>
      <c r="P522" s="378">
        <v>4.2999999999999999E-4</v>
      </c>
      <c r="Q522" s="333">
        <f t="shared" si="17"/>
        <v>1.7928593762274304E-4</v>
      </c>
    </row>
    <row r="523" spans="12:17" ht="14.5" x14ac:dyDescent="0.35">
      <c r="L523" s="65"/>
      <c r="M523" s="211"/>
      <c r="N523" s="333">
        <f t="shared" si="16"/>
        <v>0</v>
      </c>
      <c r="O523" s="377" t="s">
        <v>1547</v>
      </c>
      <c r="P523" s="378">
        <v>4.1800000000000002E-4</v>
      </c>
      <c r="Q523" s="333">
        <f t="shared" si="17"/>
        <v>1.742826091309456E-4</v>
      </c>
    </row>
    <row r="524" spans="12:17" ht="14.5" x14ac:dyDescent="0.35">
      <c r="L524" s="65"/>
      <c r="M524" s="211"/>
      <c r="N524" s="333">
        <f t="shared" si="16"/>
        <v>0</v>
      </c>
      <c r="O524" s="377" t="s">
        <v>1548</v>
      </c>
      <c r="P524" s="378">
        <v>4.1800000000000002E-4</v>
      </c>
      <c r="Q524" s="333">
        <f t="shared" si="17"/>
        <v>1.742826091309456E-4</v>
      </c>
    </row>
    <row r="525" spans="12:17" ht="14.5" x14ac:dyDescent="0.35">
      <c r="L525" s="65"/>
      <c r="M525" s="211"/>
      <c r="N525" s="333">
        <f t="shared" si="16"/>
        <v>0</v>
      </c>
      <c r="O525" s="377" t="s">
        <v>1549</v>
      </c>
      <c r="P525" s="378">
        <v>4.1157999999999999E-4</v>
      </c>
      <c r="Q525" s="333">
        <f t="shared" si="17"/>
        <v>1.7160582838783394E-4</v>
      </c>
    </row>
    <row r="526" spans="12:17" ht="14.5" x14ac:dyDescent="0.35">
      <c r="L526" s="65"/>
      <c r="M526" s="211"/>
      <c r="N526" s="333">
        <f t="shared" si="16"/>
        <v>0</v>
      </c>
      <c r="O526" s="377" t="s">
        <v>1550</v>
      </c>
      <c r="P526" s="378">
        <v>4.0000000000000002E-4</v>
      </c>
      <c r="Q526" s="333">
        <f t="shared" si="17"/>
        <v>1.6677761639324935E-4</v>
      </c>
    </row>
    <row r="527" spans="12:17" ht="14.5" x14ac:dyDescent="0.35">
      <c r="L527" s="65"/>
      <c r="M527" s="211"/>
      <c r="N527" s="333">
        <f t="shared" si="16"/>
        <v>0</v>
      </c>
      <c r="O527" s="377" t="s">
        <v>1551</v>
      </c>
      <c r="P527" s="378">
        <v>3.9599999999999998E-4</v>
      </c>
      <c r="Q527" s="333">
        <f t="shared" si="17"/>
        <v>1.6510984022931685E-4</v>
      </c>
    </row>
    <row r="528" spans="12:17" ht="14.5" x14ac:dyDescent="0.35">
      <c r="L528" s="65"/>
      <c r="M528" s="211"/>
      <c r="N528" s="333">
        <f t="shared" si="16"/>
        <v>0</v>
      </c>
      <c r="O528" s="377" t="s">
        <v>1552</v>
      </c>
      <c r="P528" s="378">
        <v>3.8825999999999905E-4</v>
      </c>
      <c r="Q528" s="333">
        <f t="shared" si="17"/>
        <v>1.6188269335210711E-4</v>
      </c>
    </row>
    <row r="529" spans="12:17" ht="14.5" x14ac:dyDescent="0.35">
      <c r="L529" s="65"/>
      <c r="M529" s="211"/>
      <c r="N529" s="333">
        <f t="shared" si="16"/>
        <v>0</v>
      </c>
      <c r="O529" s="377" t="s">
        <v>1553</v>
      </c>
      <c r="P529" s="378">
        <v>3.8818000000000001E-4</v>
      </c>
      <c r="Q529" s="333">
        <f t="shared" si="17"/>
        <v>1.6184933782882884E-4</v>
      </c>
    </row>
    <row r="530" spans="12:17" ht="14.5" x14ac:dyDescent="0.35">
      <c r="L530" s="65"/>
      <c r="M530" s="211"/>
      <c r="N530" s="333">
        <f t="shared" si="16"/>
        <v>0</v>
      </c>
      <c r="O530" s="377" t="s">
        <v>1554</v>
      </c>
      <c r="P530" s="378">
        <v>3.7800000000000003E-4</v>
      </c>
      <c r="Q530" s="333">
        <f t="shared" si="17"/>
        <v>1.5760484749162065E-4</v>
      </c>
    </row>
    <row r="531" spans="12:17" ht="14.5" x14ac:dyDescent="0.35">
      <c r="L531" s="65"/>
      <c r="M531" s="211"/>
      <c r="N531" s="333">
        <f t="shared" si="16"/>
        <v>0</v>
      </c>
      <c r="O531" s="377" t="s">
        <v>1555</v>
      </c>
      <c r="P531" s="378">
        <v>3.6699999999999998E-4</v>
      </c>
      <c r="Q531" s="333">
        <f t="shared" si="17"/>
        <v>1.5301846304080626E-4</v>
      </c>
    </row>
    <row r="532" spans="12:17" ht="14.5" x14ac:dyDescent="0.35">
      <c r="L532" s="65"/>
      <c r="M532" s="211"/>
      <c r="N532" s="333">
        <f t="shared" si="16"/>
        <v>0</v>
      </c>
      <c r="O532" s="377" t="s">
        <v>1556</v>
      </c>
      <c r="P532" s="378">
        <v>3.5399999999999999E-4</v>
      </c>
      <c r="Q532" s="333">
        <f t="shared" si="17"/>
        <v>1.4759819050802567E-4</v>
      </c>
    </row>
    <row r="533" spans="12:17" ht="14.5" x14ac:dyDescent="0.35">
      <c r="L533" s="65"/>
      <c r="M533" s="211"/>
      <c r="N533" s="333">
        <f t="shared" si="16"/>
        <v>0</v>
      </c>
      <c r="O533" s="377" t="s">
        <v>1557</v>
      </c>
      <c r="P533" s="378">
        <v>3.4099999999999999E-4</v>
      </c>
      <c r="Q533" s="333">
        <f t="shared" si="17"/>
        <v>1.4217791797524508E-4</v>
      </c>
    </row>
    <row r="534" spans="12:17" ht="14.5" x14ac:dyDescent="0.35">
      <c r="L534" s="65"/>
      <c r="M534" s="211"/>
      <c r="N534" s="333">
        <f t="shared" si="16"/>
        <v>0</v>
      </c>
      <c r="O534" s="377" t="s">
        <v>1558</v>
      </c>
      <c r="P534" s="378">
        <v>3.3399999999999999E-4</v>
      </c>
      <c r="Q534" s="333">
        <f t="shared" si="17"/>
        <v>1.3925930968836323E-4</v>
      </c>
    </row>
    <row r="535" spans="12:17" ht="14.5" x14ac:dyDescent="0.35">
      <c r="L535" s="65"/>
      <c r="M535" s="211"/>
      <c r="N535" s="333">
        <f t="shared" si="16"/>
        <v>0</v>
      </c>
      <c r="O535" s="377" t="s">
        <v>1559</v>
      </c>
      <c r="P535" s="378">
        <v>3.1500000000000001E-4</v>
      </c>
      <c r="Q535" s="333">
        <f t="shared" si="17"/>
        <v>1.3133737290968388E-4</v>
      </c>
    </row>
    <row r="536" spans="12:17" ht="14.5" x14ac:dyDescent="0.35">
      <c r="L536" s="65"/>
      <c r="M536" s="211"/>
      <c r="N536" s="333">
        <f t="shared" si="16"/>
        <v>0</v>
      </c>
      <c r="O536" s="377" t="s">
        <v>1560</v>
      </c>
      <c r="P536" s="378">
        <v>2.9700000000000001E-4</v>
      </c>
      <c r="Q536" s="333">
        <f t="shared" si="17"/>
        <v>1.2383238017198766E-4</v>
      </c>
    </row>
    <row r="537" spans="12:17" ht="14.5" x14ac:dyDescent="0.35">
      <c r="L537" s="65"/>
      <c r="M537" s="211"/>
      <c r="N537" s="333">
        <f t="shared" si="16"/>
        <v>0</v>
      </c>
      <c r="O537" s="377" t="s">
        <v>1561</v>
      </c>
      <c r="P537" s="378">
        <v>2.9599999999999998E-4</v>
      </c>
      <c r="Q537" s="333">
        <f t="shared" si="17"/>
        <v>1.2341543613100453E-4</v>
      </c>
    </row>
    <row r="538" spans="12:17" ht="14.5" x14ac:dyDescent="0.35">
      <c r="L538" s="65"/>
      <c r="M538" s="211"/>
      <c r="N538" s="333">
        <f t="shared" si="16"/>
        <v>0</v>
      </c>
      <c r="O538" s="377" t="s">
        <v>1562</v>
      </c>
      <c r="P538" s="378">
        <v>2.8299999999999999E-4</v>
      </c>
      <c r="Q538" s="333">
        <f t="shared" si="17"/>
        <v>1.1799516359822393E-4</v>
      </c>
    </row>
    <row r="539" spans="12:17" ht="14.5" x14ac:dyDescent="0.35">
      <c r="L539" s="65"/>
      <c r="M539" s="211"/>
      <c r="N539" s="333">
        <f t="shared" si="16"/>
        <v>0</v>
      </c>
      <c r="O539" s="377" t="s">
        <v>1563</v>
      </c>
      <c r="P539" s="378">
        <v>2.81E-4</v>
      </c>
      <c r="Q539" s="333">
        <f t="shared" si="17"/>
        <v>1.1716127551625766E-4</v>
      </c>
    </row>
    <row r="540" spans="12:17" ht="14.5" x14ac:dyDescent="0.35">
      <c r="L540" s="65"/>
      <c r="M540" s="211"/>
      <c r="N540" s="333">
        <f t="shared" si="16"/>
        <v>0</v>
      </c>
      <c r="O540" s="377" t="s">
        <v>1564</v>
      </c>
      <c r="P540" s="378">
        <v>2.81E-4</v>
      </c>
      <c r="Q540" s="333">
        <f t="shared" si="17"/>
        <v>1.1716127551625766E-4</v>
      </c>
    </row>
    <row r="541" spans="12:17" ht="14.5" x14ac:dyDescent="0.35">
      <c r="L541" s="65"/>
      <c r="M541" s="211"/>
      <c r="N541" s="333">
        <f t="shared" si="16"/>
        <v>0</v>
      </c>
      <c r="O541" s="377" t="s">
        <v>1565</v>
      </c>
      <c r="P541" s="378">
        <v>2.7799999999999998E-4</v>
      </c>
      <c r="Q541" s="333">
        <f t="shared" si="17"/>
        <v>1.159104433933083E-4</v>
      </c>
    </row>
    <row r="542" spans="12:17" ht="14.5" x14ac:dyDescent="0.35">
      <c r="L542" s="65"/>
      <c r="M542" s="211"/>
      <c r="N542" s="333">
        <f t="shared" si="16"/>
        <v>0</v>
      </c>
      <c r="O542" s="377" t="s">
        <v>1566</v>
      </c>
      <c r="P542" s="378">
        <v>2.61E-4</v>
      </c>
      <c r="Q542" s="333">
        <f t="shared" si="17"/>
        <v>1.0882239469659521E-4</v>
      </c>
    </row>
    <row r="543" spans="12:17" ht="14.5" x14ac:dyDescent="0.35">
      <c r="L543" s="65"/>
      <c r="M543" s="211"/>
      <c r="N543" s="333">
        <f t="shared" si="16"/>
        <v>0</v>
      </c>
      <c r="O543" s="377" t="s">
        <v>1567</v>
      </c>
      <c r="P543" s="378">
        <v>2.1900000000000001E-4</v>
      </c>
      <c r="Q543" s="333">
        <f t="shared" si="17"/>
        <v>9.1310744975304025E-5</v>
      </c>
    </row>
    <row r="544" spans="12:17" ht="14.5" x14ac:dyDescent="0.35">
      <c r="L544" s="65"/>
      <c r="M544" s="211"/>
      <c r="N544" s="333">
        <f t="shared" si="16"/>
        <v>0</v>
      </c>
      <c r="O544" s="377" t="s">
        <v>1568</v>
      </c>
      <c r="P544" s="378">
        <v>2.1800000000000001E-4</v>
      </c>
      <c r="Q544" s="333">
        <f t="shared" si="17"/>
        <v>9.0893800934320913E-5</v>
      </c>
    </row>
    <row r="545" spans="12:17" ht="14.5" x14ac:dyDescent="0.35">
      <c r="L545" s="65"/>
      <c r="M545" s="211"/>
      <c r="N545" s="333">
        <f t="shared" si="16"/>
        <v>0</v>
      </c>
      <c r="O545" s="377" t="s">
        <v>1569</v>
      </c>
      <c r="P545" s="378">
        <v>2.1599999999999999E-4</v>
      </c>
      <c r="Q545" s="333">
        <f t="shared" si="17"/>
        <v>9.005991285235466E-5</v>
      </c>
    </row>
    <row r="546" spans="12:17" ht="14.5" x14ac:dyDescent="0.35">
      <c r="L546" s="65"/>
      <c r="M546" s="211"/>
      <c r="N546" s="333">
        <f t="shared" si="16"/>
        <v>0</v>
      </c>
      <c r="O546" s="377" t="s">
        <v>1570</v>
      </c>
      <c r="P546" s="378">
        <v>2.05E-4</v>
      </c>
      <c r="Q546" s="333">
        <f t="shared" si="17"/>
        <v>8.5473528401540296E-5</v>
      </c>
    </row>
    <row r="547" spans="12:17" ht="14.5" x14ac:dyDescent="0.35">
      <c r="L547" s="65"/>
      <c r="M547" s="211"/>
      <c r="N547" s="333">
        <f t="shared" si="16"/>
        <v>0</v>
      </c>
      <c r="O547" s="377" t="s">
        <v>1571</v>
      </c>
      <c r="P547" s="378">
        <v>1.7699999999999999E-4</v>
      </c>
      <c r="Q547" s="333">
        <f t="shared" si="17"/>
        <v>7.3799095254012837E-5</v>
      </c>
    </row>
    <row r="548" spans="12:17" ht="14.5" x14ac:dyDescent="0.35">
      <c r="L548" s="65"/>
      <c r="M548" s="211"/>
      <c r="N548" s="333">
        <f t="shared" si="16"/>
        <v>0</v>
      </c>
      <c r="O548" s="377" t="s">
        <v>1572</v>
      </c>
      <c r="P548" s="378">
        <v>1.56E-4</v>
      </c>
      <c r="Q548" s="333">
        <f t="shared" si="17"/>
        <v>6.504327039336725E-5</v>
      </c>
    </row>
    <row r="549" spans="12:17" ht="14.5" x14ac:dyDescent="0.35">
      <c r="L549" s="65"/>
      <c r="M549" s="211"/>
      <c r="N549" s="333">
        <f t="shared" si="16"/>
        <v>0</v>
      </c>
      <c r="O549" s="377" t="s">
        <v>1573</v>
      </c>
      <c r="P549" s="378">
        <v>1.5463999999999899E-4</v>
      </c>
      <c r="Q549" s="333">
        <f t="shared" si="17"/>
        <v>6.4476226497629785E-5</v>
      </c>
    </row>
    <row r="550" spans="12:17" ht="14.5" x14ac:dyDescent="0.35">
      <c r="L550" s="65"/>
      <c r="M550" s="211"/>
      <c r="N550" s="333">
        <f t="shared" si="16"/>
        <v>0</v>
      </c>
      <c r="O550" s="377" t="s">
        <v>1574</v>
      </c>
      <c r="P550" s="378">
        <v>1.39599999999999E-4</v>
      </c>
      <c r="Q550" s="333">
        <f t="shared" si="17"/>
        <v>5.8205388121243609E-5</v>
      </c>
    </row>
    <row r="551" spans="12:17" ht="14.5" x14ac:dyDescent="0.35">
      <c r="L551" s="521"/>
      <c r="M551" s="334"/>
      <c r="N551" s="333">
        <f t="shared" si="16"/>
        <v>0</v>
      </c>
      <c r="O551" s="377" t="s">
        <v>1575</v>
      </c>
      <c r="P551" s="378">
        <v>1.3899999999999999E-4</v>
      </c>
      <c r="Q551" s="333">
        <f t="shared" si="17"/>
        <v>5.7955221696654148E-5</v>
      </c>
    </row>
    <row r="552" spans="12:17" ht="14.5" x14ac:dyDescent="0.35">
      <c r="L552" s="241"/>
      <c r="M552" s="335"/>
      <c r="N552" s="333">
        <f t="shared" si="16"/>
        <v>0</v>
      </c>
      <c r="O552" s="377" t="s">
        <v>1576</v>
      </c>
      <c r="P552" s="378">
        <v>1.37E-4</v>
      </c>
      <c r="Q552" s="333">
        <f t="shared" si="17"/>
        <v>5.7121333614687902E-5</v>
      </c>
    </row>
    <row r="553" spans="12:17" ht="14.5" x14ac:dyDescent="0.35">
      <c r="L553" s="521"/>
      <c r="M553" s="334"/>
      <c r="N553" s="333">
        <f t="shared" si="16"/>
        <v>0</v>
      </c>
      <c r="O553" s="377" t="s">
        <v>1577</v>
      </c>
      <c r="P553" s="378">
        <v>1.3090000000000001E-4</v>
      </c>
      <c r="Q553" s="333">
        <f t="shared" si="17"/>
        <v>5.4577974964690852E-5</v>
      </c>
    </row>
    <row r="554" spans="12:17" ht="14.5" x14ac:dyDescent="0.35">
      <c r="L554" s="241"/>
      <c r="M554" s="335"/>
      <c r="N554" s="333">
        <f t="shared" si="16"/>
        <v>0</v>
      </c>
      <c r="O554" s="377" t="s">
        <v>1578</v>
      </c>
      <c r="P554" s="378">
        <v>1.16E-4</v>
      </c>
      <c r="Q554" s="333">
        <f t="shared" si="17"/>
        <v>4.8365508754042314E-5</v>
      </c>
    </row>
    <row r="555" spans="12:17" ht="14.5" x14ac:dyDescent="0.35">
      <c r="L555" s="521"/>
      <c r="M555" s="334"/>
      <c r="N555" s="333">
        <f t="shared" si="16"/>
        <v>0</v>
      </c>
      <c r="O555" s="377" t="s">
        <v>1579</v>
      </c>
      <c r="P555" s="378">
        <v>1.07E-4</v>
      </c>
      <c r="Q555" s="333">
        <f t="shared" si="17"/>
        <v>4.4613012385194203E-5</v>
      </c>
    </row>
    <row r="556" spans="12:17" ht="14.5" x14ac:dyDescent="0.35">
      <c r="L556" s="241"/>
      <c r="M556" s="335"/>
      <c r="N556" s="333">
        <f t="shared" si="16"/>
        <v>0</v>
      </c>
      <c r="O556" s="377" t="s">
        <v>1580</v>
      </c>
      <c r="P556" s="378">
        <v>9.7999999999999997E-5</v>
      </c>
      <c r="Q556" s="333">
        <f t="shared" si="17"/>
        <v>4.0860516016346093E-5</v>
      </c>
    </row>
    <row r="557" spans="12:17" ht="14.5" x14ac:dyDescent="0.35">
      <c r="L557" s="521"/>
      <c r="M557" s="334"/>
      <c r="N557" s="333">
        <f t="shared" si="16"/>
        <v>0</v>
      </c>
      <c r="O557" s="377" t="s">
        <v>1581</v>
      </c>
      <c r="P557" s="378">
        <v>9.7E-5</v>
      </c>
      <c r="Q557" s="333">
        <f t="shared" si="17"/>
        <v>4.0443571975362966E-5</v>
      </c>
    </row>
    <row r="558" spans="12:17" ht="14.5" x14ac:dyDescent="0.35">
      <c r="L558" s="241"/>
      <c r="M558" s="335"/>
      <c r="N558" s="333">
        <f t="shared" si="16"/>
        <v>0</v>
      </c>
      <c r="O558" s="377" t="s">
        <v>1582</v>
      </c>
      <c r="P558" s="378">
        <v>8.3999999999999995E-5</v>
      </c>
      <c r="Q558" s="333">
        <f t="shared" si="17"/>
        <v>3.5023299442582363E-5</v>
      </c>
    </row>
    <row r="559" spans="12:17" ht="14.5" x14ac:dyDescent="0.35">
      <c r="L559" s="521"/>
      <c r="M559" s="334"/>
      <c r="N559" s="333">
        <f t="shared" si="16"/>
        <v>0</v>
      </c>
      <c r="O559" s="377" t="s">
        <v>1583</v>
      </c>
      <c r="P559" s="378">
        <v>8.0299999999999892E-5</v>
      </c>
      <c r="Q559" s="333">
        <f t="shared" si="17"/>
        <v>3.3480606490944764E-5</v>
      </c>
    </row>
    <row r="560" spans="12:17" ht="14.5" x14ac:dyDescent="0.35">
      <c r="L560" s="241"/>
      <c r="M560" s="335"/>
      <c r="N560" s="333">
        <f t="shared" si="16"/>
        <v>0</v>
      </c>
      <c r="O560" s="377" t="s">
        <v>1584</v>
      </c>
      <c r="P560" s="378">
        <v>7.2000000000000002E-5</v>
      </c>
      <c r="Q560" s="333">
        <f t="shared" si="17"/>
        <v>3.0019970950784887E-5</v>
      </c>
    </row>
    <row r="561" spans="12:17" ht="14.5" x14ac:dyDescent="0.35">
      <c r="L561" s="521"/>
      <c r="M561" s="334"/>
      <c r="N561" s="333">
        <f t="shared" si="16"/>
        <v>0</v>
      </c>
      <c r="O561" s="377" t="s">
        <v>1585</v>
      </c>
      <c r="P561" s="378">
        <v>6.4999999999999994E-5</v>
      </c>
      <c r="Q561" s="333">
        <f t="shared" si="17"/>
        <v>2.7101362663903022E-5</v>
      </c>
    </row>
    <row r="562" spans="12:17" ht="14.5" x14ac:dyDescent="0.35">
      <c r="L562" s="241"/>
      <c r="M562" s="335"/>
      <c r="N562" s="333">
        <f t="shared" si="16"/>
        <v>0</v>
      </c>
      <c r="O562" s="377" t="s">
        <v>1586</v>
      </c>
      <c r="P562" s="378">
        <v>4.3000000000000002E-5</v>
      </c>
      <c r="Q562" s="333">
        <f t="shared" si="17"/>
        <v>1.7928593762274305E-5</v>
      </c>
    </row>
    <row r="563" spans="12:17" ht="14.5" x14ac:dyDescent="0.35">
      <c r="L563" s="521"/>
      <c r="M563" s="334"/>
      <c r="N563" s="333">
        <f t="shared" si="16"/>
        <v>0</v>
      </c>
      <c r="O563" s="377" t="s">
        <v>1587</v>
      </c>
      <c r="P563" s="378">
        <v>4.0000000000000003E-5</v>
      </c>
      <c r="Q563" s="333">
        <f t="shared" si="17"/>
        <v>1.6677761639324939E-5</v>
      </c>
    </row>
    <row r="564" spans="12:17" ht="14.5" x14ac:dyDescent="0.35">
      <c r="L564" s="241"/>
      <c r="M564" s="335"/>
      <c r="N564" s="333">
        <f t="shared" si="16"/>
        <v>0</v>
      </c>
      <c r="O564" s="377" t="s">
        <v>1588</v>
      </c>
      <c r="P564" s="378">
        <v>3.6000000000000001E-5</v>
      </c>
      <c r="Q564" s="333">
        <f t="shared" si="17"/>
        <v>1.5009985475392443E-5</v>
      </c>
    </row>
    <row r="565" spans="12:17" ht="14.5" x14ac:dyDescent="0.35">
      <c r="L565" s="521"/>
      <c r="M565" s="334"/>
      <c r="N565" s="333">
        <f t="shared" si="16"/>
        <v>0</v>
      </c>
      <c r="O565" s="377" t="s">
        <v>1589</v>
      </c>
      <c r="P565" s="378">
        <v>3.4999999999999997E-5</v>
      </c>
      <c r="Q565" s="333">
        <f t="shared" si="17"/>
        <v>1.4593041434409319E-5</v>
      </c>
    </row>
    <row r="566" spans="12:17" ht="14.5" x14ac:dyDescent="0.35">
      <c r="L566" s="522"/>
      <c r="M566" s="523"/>
      <c r="N566" s="524">
        <f t="shared" si="16"/>
        <v>0</v>
      </c>
      <c r="O566" s="379" t="s">
        <v>1590</v>
      </c>
      <c r="P566" s="380">
        <v>1.2E-5</v>
      </c>
      <c r="Q566" s="524">
        <f t="shared" si="17"/>
        <v>5.0033284917974808E-6</v>
      </c>
    </row>
    <row r="567" spans="12:17" ht="13" x14ac:dyDescent="0.3">
      <c r="L567" s="105" t="s">
        <v>643</v>
      </c>
      <c r="M567" s="331">
        <f>SUM(M3:M566)</f>
        <v>139.28685114999999</v>
      </c>
      <c r="N567" s="332">
        <f t="shared" si="16"/>
        <v>100</v>
      </c>
      <c r="O567" s="165"/>
      <c r="P567" s="331">
        <f>SUM(P3:P566)</f>
        <v>239.84033867999972</v>
      </c>
      <c r="Q567" s="330">
        <f t="shared" si="17"/>
        <v>100</v>
      </c>
    </row>
    <row r="568" spans="12:17" x14ac:dyDescent="0.25">
      <c r="N568" s="1"/>
    </row>
    <row r="569" spans="12:17" x14ac:dyDescent="0.25">
      <c r="N569" s="1"/>
    </row>
    <row r="570" spans="12:17" x14ac:dyDescent="0.25">
      <c r="N570" s="1"/>
    </row>
    <row r="571" spans="12:17" x14ac:dyDescent="0.25">
      <c r="N571" s="1"/>
    </row>
    <row r="572" spans="12:17" x14ac:dyDescent="0.25">
      <c r="N572" s="1"/>
    </row>
    <row r="573" spans="12:17" x14ac:dyDescent="0.25">
      <c r="N573" s="1"/>
    </row>
    <row r="574" spans="12:17" x14ac:dyDescent="0.25">
      <c r="N574" s="1"/>
    </row>
    <row r="575" spans="12:17" x14ac:dyDescent="0.25">
      <c r="N575" s="1"/>
    </row>
    <row r="576" spans="12:17" x14ac:dyDescent="0.25">
      <c r="N576" s="1"/>
    </row>
    <row r="577" spans="14:14" x14ac:dyDescent="0.25">
      <c r="N577" s="1"/>
    </row>
    <row r="578" spans="14:14" x14ac:dyDescent="0.25">
      <c r="N578" s="1"/>
    </row>
    <row r="579" spans="14:14" x14ac:dyDescent="0.25">
      <c r="N579" s="1"/>
    </row>
    <row r="580" spans="14:14" x14ac:dyDescent="0.25">
      <c r="N580" s="1"/>
    </row>
    <row r="581" spans="14:14" x14ac:dyDescent="0.25">
      <c r="N581" s="1"/>
    </row>
    <row r="582" spans="14:14" x14ac:dyDescent="0.25">
      <c r="N582" s="1"/>
    </row>
    <row r="583" spans="14:14" x14ac:dyDescent="0.25">
      <c r="N583" s="1"/>
    </row>
    <row r="584" spans="14:14" x14ac:dyDescent="0.25">
      <c r="N584" s="1"/>
    </row>
    <row r="585" spans="14:14" x14ac:dyDescent="0.25">
      <c r="N585" s="1"/>
    </row>
    <row r="586" spans="14:14" x14ac:dyDescent="0.25">
      <c r="N586" s="1"/>
    </row>
    <row r="587" spans="14:14" x14ac:dyDescent="0.25">
      <c r="N587" s="1"/>
    </row>
    <row r="588" spans="14:14" x14ac:dyDescent="0.25">
      <c r="N588" s="1"/>
    </row>
    <row r="589" spans="14:14" x14ac:dyDescent="0.25">
      <c r="N589" s="1"/>
    </row>
    <row r="590" spans="14:14" x14ac:dyDescent="0.25">
      <c r="N590" s="1"/>
    </row>
    <row r="591" spans="14:14" x14ac:dyDescent="0.25">
      <c r="N591" s="1"/>
    </row>
    <row r="592" spans="14:14" x14ac:dyDescent="0.25">
      <c r="N592" s="1"/>
    </row>
    <row r="593" spans="14:14" x14ac:dyDescent="0.25">
      <c r="N593" s="1"/>
    </row>
    <row r="594" spans="14:14" x14ac:dyDescent="0.25">
      <c r="N594" s="1"/>
    </row>
    <row r="595" spans="14:14" x14ac:dyDescent="0.25">
      <c r="N595" s="1"/>
    </row>
    <row r="596" spans="14:14" x14ac:dyDescent="0.25">
      <c r="N596" s="1"/>
    </row>
    <row r="597" spans="14:14" x14ac:dyDescent="0.25">
      <c r="N597" s="1"/>
    </row>
    <row r="598" spans="14:14" x14ac:dyDescent="0.25">
      <c r="N598" s="1"/>
    </row>
    <row r="599" spans="14:14" x14ac:dyDescent="0.25">
      <c r="N599" s="1"/>
    </row>
    <row r="600" spans="14:14" x14ac:dyDescent="0.25">
      <c r="N600" s="1"/>
    </row>
    <row r="601" spans="14:14" x14ac:dyDescent="0.25">
      <c r="N601" s="1"/>
    </row>
    <row r="602" spans="14:14" x14ac:dyDescent="0.25">
      <c r="N602" s="1"/>
    </row>
    <row r="603" spans="14:14" x14ac:dyDescent="0.25">
      <c r="N603" s="1"/>
    </row>
    <row r="604" spans="14:14" x14ac:dyDescent="0.25">
      <c r="N604" s="1"/>
    </row>
    <row r="605" spans="14:14" x14ac:dyDescent="0.25">
      <c r="N605" s="1"/>
    </row>
    <row r="606" spans="14:14" x14ac:dyDescent="0.25">
      <c r="N606" s="1"/>
    </row>
    <row r="607" spans="14:14" x14ac:dyDescent="0.25">
      <c r="N607" s="1"/>
    </row>
    <row r="608" spans="14:14" x14ac:dyDescent="0.25">
      <c r="N608" s="1"/>
    </row>
    <row r="609" spans="14:14" x14ac:dyDescent="0.25">
      <c r="N609" s="1"/>
    </row>
    <row r="610" spans="14:14" x14ac:dyDescent="0.25">
      <c r="N610" s="1"/>
    </row>
    <row r="611" spans="14:14" x14ac:dyDescent="0.25">
      <c r="N611" s="1"/>
    </row>
    <row r="612" spans="14:14" x14ac:dyDescent="0.25">
      <c r="N612" s="1"/>
    </row>
    <row r="613" spans="14:14" x14ac:dyDescent="0.25">
      <c r="N613" s="1"/>
    </row>
    <row r="614" spans="14:14" x14ac:dyDescent="0.25">
      <c r="N614" s="1"/>
    </row>
    <row r="615" spans="14:14" x14ac:dyDescent="0.25">
      <c r="N615" s="1"/>
    </row>
    <row r="616" spans="14:14" x14ac:dyDescent="0.25">
      <c r="N616" s="1"/>
    </row>
    <row r="617" spans="14:14" x14ac:dyDescent="0.25">
      <c r="N617" s="1"/>
    </row>
    <row r="618" spans="14:14" x14ac:dyDescent="0.25">
      <c r="N618" s="1"/>
    </row>
    <row r="619" spans="14:14" x14ac:dyDescent="0.25">
      <c r="N619" s="1"/>
    </row>
    <row r="620" spans="14:14" x14ac:dyDescent="0.25">
      <c r="N620" s="1"/>
    </row>
    <row r="621" spans="14:14" x14ac:dyDescent="0.25">
      <c r="N621" s="1"/>
    </row>
    <row r="622" spans="14:14" x14ac:dyDescent="0.25">
      <c r="N622" s="1"/>
    </row>
    <row r="623" spans="14:14" x14ac:dyDescent="0.25">
      <c r="N623" s="1"/>
    </row>
    <row r="624" spans="14:14" x14ac:dyDescent="0.25">
      <c r="N624" s="1"/>
    </row>
    <row r="625" spans="14:14" x14ac:dyDescent="0.25">
      <c r="N625" s="1"/>
    </row>
    <row r="626" spans="14:14" x14ac:dyDescent="0.25">
      <c r="N626" s="1"/>
    </row>
    <row r="627" spans="14:14" x14ac:dyDescent="0.25">
      <c r="N627" s="1"/>
    </row>
    <row r="628" spans="14:14" x14ac:dyDescent="0.25">
      <c r="N628" s="1"/>
    </row>
    <row r="629" spans="14:14" x14ac:dyDescent="0.25">
      <c r="N629" s="1"/>
    </row>
    <row r="630" spans="14:14" x14ac:dyDescent="0.25">
      <c r="N630" s="1"/>
    </row>
    <row r="631" spans="14:14" x14ac:dyDescent="0.25">
      <c r="N631" s="1"/>
    </row>
    <row r="632" spans="14:14" x14ac:dyDescent="0.25">
      <c r="N632" s="1"/>
    </row>
    <row r="633" spans="14:14" x14ac:dyDescent="0.25">
      <c r="N633" s="1"/>
    </row>
    <row r="634" spans="14:14" x14ac:dyDescent="0.25">
      <c r="N634" s="1"/>
    </row>
    <row r="635" spans="14:14" x14ac:dyDescent="0.25">
      <c r="N635" s="1"/>
    </row>
    <row r="636" spans="14:14" x14ac:dyDescent="0.25">
      <c r="N636" s="1"/>
    </row>
    <row r="637" spans="14:14" x14ac:dyDescent="0.25">
      <c r="N637" s="1"/>
    </row>
    <row r="638" spans="14:14" x14ac:dyDescent="0.25">
      <c r="N638" s="1"/>
    </row>
    <row r="639" spans="14:14" x14ac:dyDescent="0.25">
      <c r="N639" s="1"/>
    </row>
    <row r="640" spans="14:14" x14ac:dyDescent="0.25">
      <c r="N640" s="1"/>
    </row>
    <row r="641" spans="14:14" x14ac:dyDescent="0.25">
      <c r="N641" s="1"/>
    </row>
    <row r="642" spans="14:14" x14ac:dyDescent="0.25">
      <c r="N642" s="1"/>
    </row>
    <row r="643" spans="14:14" x14ac:dyDescent="0.25">
      <c r="N643" s="1"/>
    </row>
    <row r="644" spans="14:14" x14ac:dyDescent="0.25">
      <c r="N644" s="1"/>
    </row>
    <row r="645" spans="14:14" x14ac:dyDescent="0.25">
      <c r="N645" s="1"/>
    </row>
    <row r="646" spans="14:14" x14ac:dyDescent="0.25">
      <c r="N646" s="1"/>
    </row>
    <row r="647" spans="14:14" x14ac:dyDescent="0.25">
      <c r="N647" s="1"/>
    </row>
    <row r="648" spans="14:14" x14ac:dyDescent="0.25">
      <c r="N648" s="1"/>
    </row>
    <row r="649" spans="14:14" x14ac:dyDescent="0.25">
      <c r="N649" s="1"/>
    </row>
    <row r="650" spans="14:14" x14ac:dyDescent="0.25">
      <c r="N650" s="1"/>
    </row>
    <row r="651" spans="14:14" x14ac:dyDescent="0.25">
      <c r="N651" s="1"/>
    </row>
    <row r="652" spans="14:14" x14ac:dyDescent="0.25">
      <c r="N652" s="1"/>
    </row>
    <row r="653" spans="14:14" x14ac:dyDescent="0.25">
      <c r="N653" s="1"/>
    </row>
    <row r="654" spans="14:14" x14ac:dyDescent="0.25">
      <c r="N654" s="1"/>
    </row>
    <row r="655" spans="14:14" x14ac:dyDescent="0.25">
      <c r="N655" s="1"/>
    </row>
    <row r="656" spans="14:14" x14ac:dyDescent="0.25">
      <c r="N656" s="1"/>
    </row>
    <row r="657" spans="14:14" x14ac:dyDescent="0.25">
      <c r="N657" s="1"/>
    </row>
    <row r="658" spans="14:14" x14ac:dyDescent="0.25">
      <c r="N658" s="1"/>
    </row>
    <row r="659" spans="14:14" x14ac:dyDescent="0.25">
      <c r="N659" s="1"/>
    </row>
    <row r="660" spans="14:14" x14ac:dyDescent="0.25">
      <c r="N660" s="1"/>
    </row>
    <row r="661" spans="14:14" x14ac:dyDescent="0.25">
      <c r="N661" s="1"/>
    </row>
    <row r="662" spans="14:14" x14ac:dyDescent="0.25">
      <c r="N662" s="1"/>
    </row>
    <row r="663" spans="14:14" x14ac:dyDescent="0.25">
      <c r="N663" s="1"/>
    </row>
    <row r="664" spans="14:14" x14ac:dyDescent="0.25">
      <c r="N664" s="1"/>
    </row>
    <row r="665" spans="14:14" x14ac:dyDescent="0.25">
      <c r="N665" s="1"/>
    </row>
    <row r="666" spans="14:14" x14ac:dyDescent="0.25">
      <c r="N666" s="1"/>
    </row>
    <row r="667" spans="14:14" x14ac:dyDescent="0.25">
      <c r="N667" s="1"/>
    </row>
    <row r="668" spans="14:14" x14ac:dyDescent="0.25">
      <c r="N668" s="1"/>
    </row>
    <row r="669" spans="14:14" x14ac:dyDescent="0.25">
      <c r="N669" s="1"/>
    </row>
    <row r="670" spans="14:14" x14ac:dyDescent="0.25">
      <c r="N670" s="1"/>
    </row>
    <row r="671" spans="14:14" x14ac:dyDescent="0.25">
      <c r="N671" s="1"/>
    </row>
    <row r="672" spans="14:14" x14ac:dyDescent="0.25">
      <c r="N672" s="1"/>
    </row>
    <row r="673" spans="14:14" x14ac:dyDescent="0.25">
      <c r="N673" s="1"/>
    </row>
    <row r="674" spans="14:14" x14ac:dyDescent="0.25">
      <c r="N674" s="1"/>
    </row>
    <row r="675" spans="14:14" x14ac:dyDescent="0.25">
      <c r="N675" s="1"/>
    </row>
    <row r="676" spans="14:14" x14ac:dyDescent="0.25">
      <c r="N676" s="1"/>
    </row>
    <row r="677" spans="14:14" x14ac:dyDescent="0.25">
      <c r="N677" s="1"/>
    </row>
    <row r="678" spans="14:14" x14ac:dyDescent="0.25">
      <c r="N678" s="1"/>
    </row>
    <row r="679" spans="14:14" x14ac:dyDescent="0.25">
      <c r="N679" s="1"/>
    </row>
    <row r="680" spans="14:14" x14ac:dyDescent="0.25">
      <c r="N680" s="1"/>
    </row>
    <row r="681" spans="14:14" x14ac:dyDescent="0.25">
      <c r="N681" s="1"/>
    </row>
    <row r="682" spans="14:14" x14ac:dyDescent="0.25">
      <c r="N682" s="1"/>
    </row>
    <row r="683" spans="14:14" x14ac:dyDescent="0.25">
      <c r="N683" s="1"/>
    </row>
    <row r="684" spans="14:14" x14ac:dyDescent="0.25">
      <c r="N684" s="1"/>
    </row>
    <row r="685" spans="14:14" x14ac:dyDescent="0.25">
      <c r="N685" s="1"/>
    </row>
    <row r="686" spans="14:14" x14ac:dyDescent="0.25">
      <c r="N686" s="1"/>
    </row>
    <row r="687" spans="14:14" x14ac:dyDescent="0.25">
      <c r="N687" s="1"/>
    </row>
    <row r="688" spans="14:14" x14ac:dyDescent="0.25">
      <c r="N688" s="1"/>
    </row>
    <row r="689" spans="14:14" x14ac:dyDescent="0.25">
      <c r="N689" s="1"/>
    </row>
    <row r="690" spans="14:14" x14ac:dyDescent="0.25">
      <c r="N690" s="1"/>
    </row>
    <row r="691" spans="14:14" x14ac:dyDescent="0.25">
      <c r="N691" s="1"/>
    </row>
    <row r="692" spans="14:14" x14ac:dyDescent="0.25">
      <c r="N692" s="1"/>
    </row>
    <row r="693" spans="14:14" x14ac:dyDescent="0.25">
      <c r="N693" s="1"/>
    </row>
    <row r="694" spans="14:14" x14ac:dyDescent="0.25">
      <c r="N694" s="1"/>
    </row>
    <row r="695" spans="14:14" x14ac:dyDescent="0.25">
      <c r="N695" s="1"/>
    </row>
    <row r="696" spans="14:14" x14ac:dyDescent="0.25">
      <c r="N696" s="1"/>
    </row>
    <row r="697" spans="14:14" x14ac:dyDescent="0.25">
      <c r="N697" s="1"/>
    </row>
    <row r="698" spans="14:14" x14ac:dyDescent="0.25">
      <c r="N698" s="1"/>
    </row>
    <row r="699" spans="14:14" x14ac:dyDescent="0.25">
      <c r="N699" s="1"/>
    </row>
    <row r="700" spans="14:14" x14ac:dyDescent="0.25">
      <c r="N700" s="1"/>
    </row>
    <row r="701" spans="14:14" x14ac:dyDescent="0.25">
      <c r="N701" s="1"/>
    </row>
    <row r="702" spans="14:14" x14ac:dyDescent="0.25">
      <c r="N702" s="1"/>
    </row>
    <row r="703" spans="14:14" x14ac:dyDescent="0.25">
      <c r="N703" s="1"/>
    </row>
    <row r="704" spans="14:14" x14ac:dyDescent="0.25">
      <c r="N704" s="1"/>
    </row>
    <row r="705" spans="14:14" x14ac:dyDescent="0.25">
      <c r="N705" s="1"/>
    </row>
    <row r="706" spans="14:14" x14ac:dyDescent="0.25">
      <c r="N706" s="1"/>
    </row>
    <row r="707" spans="14:14" x14ac:dyDescent="0.25">
      <c r="N707" s="1"/>
    </row>
    <row r="708" spans="14:14" x14ac:dyDescent="0.25">
      <c r="N708" s="1"/>
    </row>
    <row r="709" spans="14:14" x14ac:dyDescent="0.25">
      <c r="N709" s="1"/>
    </row>
    <row r="710" spans="14:14" x14ac:dyDescent="0.25">
      <c r="N710" s="1"/>
    </row>
    <row r="711" spans="14:14" x14ac:dyDescent="0.25">
      <c r="N711" s="1"/>
    </row>
    <row r="712" spans="14:14" x14ac:dyDescent="0.25">
      <c r="N712" s="1"/>
    </row>
    <row r="713" spans="14:14" x14ac:dyDescent="0.25">
      <c r="N713" s="1"/>
    </row>
    <row r="714" spans="14:14" x14ac:dyDescent="0.25">
      <c r="N714" s="1"/>
    </row>
    <row r="715" spans="14:14" x14ac:dyDescent="0.25">
      <c r="N715" s="1"/>
    </row>
    <row r="716" spans="14:14" x14ac:dyDescent="0.25">
      <c r="N716" s="1"/>
    </row>
    <row r="717" spans="14:14" x14ac:dyDescent="0.25">
      <c r="N717" s="1"/>
    </row>
    <row r="718" spans="14:14" x14ac:dyDescent="0.25">
      <c r="N718" s="1"/>
    </row>
    <row r="719" spans="14:14" x14ac:dyDescent="0.25">
      <c r="N719" s="1"/>
    </row>
    <row r="720" spans="14:14" x14ac:dyDescent="0.25">
      <c r="N720" s="1"/>
    </row>
    <row r="721" spans="14:14" x14ac:dyDescent="0.25">
      <c r="N721" s="1"/>
    </row>
    <row r="722" spans="14:14" x14ac:dyDescent="0.25">
      <c r="N722" s="1"/>
    </row>
    <row r="723" spans="14:14" x14ac:dyDescent="0.25">
      <c r="N723" s="1"/>
    </row>
    <row r="724" spans="14:14" x14ac:dyDescent="0.25">
      <c r="N724" s="1"/>
    </row>
    <row r="725" spans="14:14" x14ac:dyDescent="0.25">
      <c r="N725" s="1"/>
    </row>
    <row r="726" spans="14:14" x14ac:dyDescent="0.25">
      <c r="N726" s="1"/>
    </row>
    <row r="727" spans="14:14" x14ac:dyDescent="0.25">
      <c r="N727" s="1"/>
    </row>
    <row r="728" spans="14:14" x14ac:dyDescent="0.25">
      <c r="N728" s="1"/>
    </row>
    <row r="729" spans="14:14" x14ac:dyDescent="0.25">
      <c r="N729" s="1"/>
    </row>
    <row r="730" spans="14:14" x14ac:dyDescent="0.25">
      <c r="N730" s="1"/>
    </row>
    <row r="731" spans="14:14" x14ac:dyDescent="0.25">
      <c r="N731" s="1"/>
    </row>
    <row r="732" spans="14:14" x14ac:dyDescent="0.25">
      <c r="N732" s="1"/>
    </row>
    <row r="733" spans="14:14" x14ac:dyDescent="0.25">
      <c r="N733" s="1"/>
    </row>
    <row r="734" spans="14:14" x14ac:dyDescent="0.25">
      <c r="N734" s="1"/>
    </row>
    <row r="735" spans="14:14" x14ac:dyDescent="0.25">
      <c r="N735" s="1"/>
    </row>
    <row r="736" spans="14:14" x14ac:dyDescent="0.25">
      <c r="N736" s="1"/>
    </row>
    <row r="737" spans="14:14" x14ac:dyDescent="0.25">
      <c r="N737" s="1"/>
    </row>
    <row r="738" spans="14:14" x14ac:dyDescent="0.25">
      <c r="N738" s="1"/>
    </row>
    <row r="739" spans="14:14" x14ac:dyDescent="0.25">
      <c r="N739" s="1"/>
    </row>
    <row r="740" spans="14:14" x14ac:dyDescent="0.25">
      <c r="N740" s="1"/>
    </row>
    <row r="741" spans="14:14" x14ac:dyDescent="0.25">
      <c r="N741" s="1"/>
    </row>
    <row r="742" spans="14:14" x14ac:dyDescent="0.25">
      <c r="N742" s="1"/>
    </row>
    <row r="743" spans="14:14" x14ac:dyDescent="0.25">
      <c r="N743" s="1"/>
    </row>
    <row r="744" spans="14:14" x14ac:dyDescent="0.25">
      <c r="N744" s="1"/>
    </row>
    <row r="745" spans="14:14" x14ac:dyDescent="0.25">
      <c r="N745" s="1"/>
    </row>
    <row r="746" spans="14:14" x14ac:dyDescent="0.25">
      <c r="N746" s="1"/>
    </row>
    <row r="747" spans="14:14" x14ac:dyDescent="0.25">
      <c r="N747" s="1"/>
    </row>
    <row r="748" spans="14:14" x14ac:dyDescent="0.25">
      <c r="N748" s="1"/>
    </row>
    <row r="749" spans="14:14" x14ac:dyDescent="0.25">
      <c r="N749" s="1"/>
    </row>
    <row r="750" spans="14:14" x14ac:dyDescent="0.25">
      <c r="N750" s="1"/>
    </row>
    <row r="751" spans="14:14" x14ac:dyDescent="0.25">
      <c r="N751" s="1"/>
    </row>
    <row r="752" spans="14:14" x14ac:dyDescent="0.25">
      <c r="N752" s="1"/>
    </row>
    <row r="753" spans="14:14" x14ac:dyDescent="0.25">
      <c r="N753" s="1"/>
    </row>
    <row r="754" spans="14:14" x14ac:dyDescent="0.25">
      <c r="N754" s="1"/>
    </row>
    <row r="755" spans="14:14" x14ac:dyDescent="0.25">
      <c r="N755" s="1"/>
    </row>
    <row r="756" spans="14:14" x14ac:dyDescent="0.25">
      <c r="N756" s="1"/>
    </row>
    <row r="757" spans="14:14" x14ac:dyDescent="0.25">
      <c r="N757" s="1"/>
    </row>
    <row r="758" spans="14:14" x14ac:dyDescent="0.25">
      <c r="N758" s="1"/>
    </row>
    <row r="759" spans="14:14" x14ac:dyDescent="0.25">
      <c r="N759" s="1"/>
    </row>
    <row r="760" spans="14:14" x14ac:dyDescent="0.25">
      <c r="N760" s="1"/>
    </row>
    <row r="761" spans="14:14" x14ac:dyDescent="0.25">
      <c r="N761" s="1"/>
    </row>
    <row r="762" spans="14:14" x14ac:dyDescent="0.25">
      <c r="N762" s="1"/>
    </row>
    <row r="763" spans="14:14" x14ac:dyDescent="0.25">
      <c r="N763" s="1"/>
    </row>
    <row r="764" spans="14:14" x14ac:dyDescent="0.25">
      <c r="N764" s="1"/>
    </row>
    <row r="765" spans="14:14" x14ac:dyDescent="0.25">
      <c r="N765" s="1"/>
    </row>
    <row r="766" spans="14:14" x14ac:dyDescent="0.25">
      <c r="N766" s="1"/>
    </row>
    <row r="767" spans="14:14" x14ac:dyDescent="0.25">
      <c r="N767" s="1"/>
    </row>
    <row r="768" spans="14:14" x14ac:dyDescent="0.25">
      <c r="N768" s="1"/>
    </row>
    <row r="769" spans="14:14" x14ac:dyDescent="0.25">
      <c r="N769" s="1"/>
    </row>
    <row r="770" spans="14:14" x14ac:dyDescent="0.25">
      <c r="N770" s="1"/>
    </row>
    <row r="771" spans="14:14" x14ac:dyDescent="0.25">
      <c r="N771" s="1"/>
    </row>
    <row r="772" spans="14:14" x14ac:dyDescent="0.25">
      <c r="N772" s="1"/>
    </row>
    <row r="773" spans="14:14" x14ac:dyDescent="0.25">
      <c r="N773" s="1"/>
    </row>
    <row r="774" spans="14:14" x14ac:dyDescent="0.25">
      <c r="N774" s="1"/>
    </row>
    <row r="775" spans="14:14" x14ac:dyDescent="0.25">
      <c r="N775" s="1"/>
    </row>
    <row r="776" spans="14:14" x14ac:dyDescent="0.25">
      <c r="N776" s="1"/>
    </row>
    <row r="777" spans="14:14" x14ac:dyDescent="0.25">
      <c r="N777" s="1"/>
    </row>
    <row r="778" spans="14:14" x14ac:dyDescent="0.25">
      <c r="N778" s="1"/>
    </row>
    <row r="779" spans="14:14" x14ac:dyDescent="0.25">
      <c r="N779" s="1"/>
    </row>
    <row r="780" spans="14:14" x14ac:dyDescent="0.25">
      <c r="N780" s="1"/>
    </row>
    <row r="781" spans="14:14" x14ac:dyDescent="0.25">
      <c r="N781" s="1"/>
    </row>
    <row r="782" spans="14:14" x14ac:dyDescent="0.25">
      <c r="N782" s="1"/>
    </row>
    <row r="783" spans="14:14" x14ac:dyDescent="0.25">
      <c r="N783" s="1"/>
    </row>
    <row r="784" spans="14:14" x14ac:dyDescent="0.25">
      <c r="N784" s="1"/>
    </row>
    <row r="785" spans="14:14" x14ac:dyDescent="0.25">
      <c r="N785" s="1"/>
    </row>
    <row r="786" spans="14:14" x14ac:dyDescent="0.25">
      <c r="N786" s="1"/>
    </row>
    <row r="787" spans="14:14" x14ac:dyDescent="0.25">
      <c r="N787" s="1"/>
    </row>
    <row r="788" spans="14:14" x14ac:dyDescent="0.25">
      <c r="N788" s="1"/>
    </row>
    <row r="789" spans="14:14" x14ac:dyDescent="0.25">
      <c r="N789" s="1"/>
    </row>
    <row r="790" spans="14:14" x14ac:dyDescent="0.25">
      <c r="N790" s="1"/>
    </row>
    <row r="791" spans="14:14" x14ac:dyDescent="0.25">
      <c r="N791" s="1"/>
    </row>
    <row r="792" spans="14:14" x14ac:dyDescent="0.25">
      <c r="N792" s="1"/>
    </row>
    <row r="793" spans="14:14" x14ac:dyDescent="0.25">
      <c r="N793" s="1"/>
    </row>
    <row r="794" spans="14:14" x14ac:dyDescent="0.25">
      <c r="N794" s="1"/>
    </row>
    <row r="795" spans="14:14" x14ac:dyDescent="0.25">
      <c r="N795" s="1"/>
    </row>
    <row r="796" spans="14:14" x14ac:dyDescent="0.25">
      <c r="N796" s="1"/>
    </row>
    <row r="797" spans="14:14" x14ac:dyDescent="0.25">
      <c r="N797" s="1"/>
    </row>
    <row r="798" spans="14:14" x14ac:dyDescent="0.25">
      <c r="N798" s="1"/>
    </row>
    <row r="799" spans="14:14" x14ac:dyDescent="0.25">
      <c r="N799" s="1"/>
    </row>
    <row r="800" spans="14:14" x14ac:dyDescent="0.25">
      <c r="N800" s="1"/>
    </row>
    <row r="801" spans="14:14" x14ac:dyDescent="0.25">
      <c r="N801" s="1"/>
    </row>
    <row r="802" spans="14:14" x14ac:dyDescent="0.25">
      <c r="N802" s="1"/>
    </row>
    <row r="803" spans="14:14" x14ac:dyDescent="0.25">
      <c r="N803" s="1"/>
    </row>
    <row r="804" spans="14:14" x14ac:dyDescent="0.25">
      <c r="N804" s="1"/>
    </row>
    <row r="805" spans="14:14" x14ac:dyDescent="0.25">
      <c r="N805" s="1"/>
    </row>
    <row r="806" spans="14:14" x14ac:dyDescent="0.25">
      <c r="N806" s="1"/>
    </row>
    <row r="807" spans="14:14" x14ac:dyDescent="0.25">
      <c r="N807" s="1"/>
    </row>
    <row r="808" spans="14:14" x14ac:dyDescent="0.25">
      <c r="N808" s="1"/>
    </row>
    <row r="809" spans="14:14" x14ac:dyDescent="0.25">
      <c r="N809" s="1"/>
    </row>
    <row r="810" spans="14:14" x14ac:dyDescent="0.25">
      <c r="N810" s="1"/>
    </row>
    <row r="811" spans="14:14" x14ac:dyDescent="0.25">
      <c r="N811" s="1"/>
    </row>
    <row r="812" spans="14:14" x14ac:dyDescent="0.25">
      <c r="N812" s="1"/>
    </row>
    <row r="813" spans="14:14" x14ac:dyDescent="0.25">
      <c r="N813" s="1"/>
    </row>
    <row r="814" spans="14:14" x14ac:dyDescent="0.25">
      <c r="N814" s="1"/>
    </row>
    <row r="815" spans="14:14" x14ac:dyDescent="0.25">
      <c r="N815" s="1"/>
    </row>
    <row r="816" spans="14:14" x14ac:dyDescent="0.25">
      <c r="N816" s="1"/>
    </row>
    <row r="817" spans="14:14" x14ac:dyDescent="0.25">
      <c r="N817" s="1"/>
    </row>
    <row r="818" spans="14:14" x14ac:dyDescent="0.25">
      <c r="N818" s="1"/>
    </row>
    <row r="819" spans="14:14" x14ac:dyDescent="0.25">
      <c r="N819" s="1"/>
    </row>
    <row r="820" spans="14:14" x14ac:dyDescent="0.25">
      <c r="N820" s="1"/>
    </row>
    <row r="821" spans="14:14" x14ac:dyDescent="0.25">
      <c r="N821" s="1"/>
    </row>
    <row r="822" spans="14:14" x14ac:dyDescent="0.25">
      <c r="N822" s="1"/>
    </row>
    <row r="823" spans="14:14" x14ac:dyDescent="0.25">
      <c r="N823" s="1"/>
    </row>
    <row r="824" spans="14:14" x14ac:dyDescent="0.25">
      <c r="N824" s="1"/>
    </row>
    <row r="825" spans="14:14" x14ac:dyDescent="0.25">
      <c r="N825" s="1"/>
    </row>
    <row r="826" spans="14:14" x14ac:dyDescent="0.25">
      <c r="N826" s="1"/>
    </row>
    <row r="827" spans="14:14" x14ac:dyDescent="0.25">
      <c r="N827" s="1"/>
    </row>
    <row r="828" spans="14:14" x14ac:dyDescent="0.25">
      <c r="N828" s="1"/>
    </row>
    <row r="829" spans="14:14" x14ac:dyDescent="0.25">
      <c r="N829" s="1"/>
    </row>
    <row r="830" spans="14:14" x14ac:dyDescent="0.25">
      <c r="N830" s="1"/>
    </row>
    <row r="831" spans="14:14" x14ac:dyDescent="0.25">
      <c r="N831" s="1"/>
    </row>
    <row r="832" spans="14:14" x14ac:dyDescent="0.25">
      <c r="N832" s="1"/>
    </row>
    <row r="833" spans="14:14" x14ac:dyDescent="0.25">
      <c r="N833" s="1"/>
    </row>
    <row r="834" spans="14:14" x14ac:dyDescent="0.25">
      <c r="N834" s="1"/>
    </row>
    <row r="835" spans="14:14" x14ac:dyDescent="0.25">
      <c r="N835" s="1"/>
    </row>
    <row r="836" spans="14:14" x14ac:dyDescent="0.25">
      <c r="N836" s="1"/>
    </row>
    <row r="837" spans="14:14" x14ac:dyDescent="0.25">
      <c r="N837" s="1"/>
    </row>
    <row r="838" spans="14:14" x14ac:dyDescent="0.25">
      <c r="N838" s="1"/>
    </row>
    <row r="839" spans="14:14" x14ac:dyDescent="0.25">
      <c r="N839" s="1"/>
    </row>
    <row r="840" spans="14:14" x14ac:dyDescent="0.25">
      <c r="N840" s="1"/>
    </row>
    <row r="841" spans="14:14" x14ac:dyDescent="0.25">
      <c r="N841" s="1"/>
    </row>
    <row r="842" spans="14:14" x14ac:dyDescent="0.25">
      <c r="N842" s="1"/>
    </row>
    <row r="843" spans="14:14" x14ac:dyDescent="0.25">
      <c r="N843" s="1"/>
    </row>
    <row r="844" spans="14:14" x14ac:dyDescent="0.25">
      <c r="N844" s="1"/>
    </row>
    <row r="845" spans="14:14" x14ac:dyDescent="0.25">
      <c r="N845" s="1"/>
    </row>
    <row r="846" spans="14:14" x14ac:dyDescent="0.25">
      <c r="N846" s="1"/>
    </row>
    <row r="847" spans="14:14" x14ac:dyDescent="0.25">
      <c r="N847" s="1"/>
    </row>
    <row r="848" spans="14:14" x14ac:dyDescent="0.25">
      <c r="N848" s="1"/>
    </row>
    <row r="849" spans="14:14" x14ac:dyDescent="0.25">
      <c r="N849" s="1"/>
    </row>
    <row r="850" spans="14:14" x14ac:dyDescent="0.25">
      <c r="N850" s="1"/>
    </row>
    <row r="851" spans="14:14" x14ac:dyDescent="0.25">
      <c r="N851" s="1"/>
    </row>
    <row r="852" spans="14:14" x14ac:dyDescent="0.25">
      <c r="N852" s="1"/>
    </row>
    <row r="853" spans="14:14" x14ac:dyDescent="0.25">
      <c r="N853" s="1"/>
    </row>
    <row r="854" spans="14:14" x14ac:dyDescent="0.25">
      <c r="N854" s="1"/>
    </row>
    <row r="855" spans="14:14" x14ac:dyDescent="0.25">
      <c r="N855" s="1"/>
    </row>
    <row r="856" spans="14:14" x14ac:dyDescent="0.25">
      <c r="N856" s="1"/>
    </row>
    <row r="857" spans="14:14" x14ac:dyDescent="0.25">
      <c r="N857" s="1"/>
    </row>
    <row r="858" spans="14:14" x14ac:dyDescent="0.25">
      <c r="N858" s="1"/>
    </row>
    <row r="859" spans="14:14" x14ac:dyDescent="0.25">
      <c r="N859" s="1"/>
    </row>
    <row r="860" spans="14:14" x14ac:dyDescent="0.25">
      <c r="N860" s="1"/>
    </row>
    <row r="861" spans="14:14" x14ac:dyDescent="0.25">
      <c r="N861" s="1"/>
    </row>
    <row r="862" spans="14:14" x14ac:dyDescent="0.25">
      <c r="N862" s="1"/>
    </row>
    <row r="863" spans="14:14" x14ac:dyDescent="0.25">
      <c r="N863" s="1"/>
    </row>
    <row r="864" spans="14:14" x14ac:dyDescent="0.25">
      <c r="N864" s="1"/>
    </row>
    <row r="865" spans="14:14" x14ac:dyDescent="0.25">
      <c r="N865" s="1"/>
    </row>
    <row r="866" spans="14:14" x14ac:dyDescent="0.25">
      <c r="N866" s="1"/>
    </row>
    <row r="867" spans="14:14" x14ac:dyDescent="0.25">
      <c r="N867" s="1"/>
    </row>
    <row r="868" spans="14:14" x14ac:dyDescent="0.25">
      <c r="N868" s="1"/>
    </row>
    <row r="869" spans="14:14" x14ac:dyDescent="0.25">
      <c r="N869" s="1"/>
    </row>
    <row r="870" spans="14:14" x14ac:dyDescent="0.25">
      <c r="N870" s="1"/>
    </row>
    <row r="871" spans="14:14" x14ac:dyDescent="0.25">
      <c r="N871" s="1"/>
    </row>
    <row r="872" spans="14:14" x14ac:dyDescent="0.25">
      <c r="N872" s="1"/>
    </row>
    <row r="873" spans="14:14" x14ac:dyDescent="0.25">
      <c r="N873" s="1"/>
    </row>
    <row r="874" spans="14:14" x14ac:dyDescent="0.25">
      <c r="N874" s="1"/>
    </row>
    <row r="875" spans="14:14" x14ac:dyDescent="0.25">
      <c r="N875" s="1"/>
    </row>
    <row r="876" spans="14:14" x14ac:dyDescent="0.25">
      <c r="N876" s="1"/>
    </row>
    <row r="877" spans="14:14" x14ac:dyDescent="0.25">
      <c r="N877" s="1"/>
    </row>
    <row r="878" spans="14:14" x14ac:dyDescent="0.25">
      <c r="N878" s="1"/>
    </row>
    <row r="879" spans="14:14" x14ac:dyDescent="0.25">
      <c r="N879" s="1"/>
    </row>
    <row r="880" spans="14:14" x14ac:dyDescent="0.25">
      <c r="N880" s="1"/>
    </row>
    <row r="881" spans="14:14" x14ac:dyDescent="0.25">
      <c r="N881" s="1"/>
    </row>
    <row r="882" spans="14:14" x14ac:dyDescent="0.25">
      <c r="N882" s="1"/>
    </row>
    <row r="883" spans="14:14" x14ac:dyDescent="0.25">
      <c r="N883" s="1"/>
    </row>
    <row r="884" spans="14:14" x14ac:dyDescent="0.25">
      <c r="N884" s="1"/>
    </row>
    <row r="885" spans="14:14" x14ac:dyDescent="0.25">
      <c r="N885" s="1"/>
    </row>
    <row r="886" spans="14:14" x14ac:dyDescent="0.25">
      <c r="N886" s="1"/>
    </row>
    <row r="887" spans="14:14" x14ac:dyDescent="0.25">
      <c r="N887" s="1"/>
    </row>
    <row r="888" spans="14:14" x14ac:dyDescent="0.25">
      <c r="N888" s="1"/>
    </row>
    <row r="889" spans="14:14" x14ac:dyDescent="0.25">
      <c r="N889" s="1"/>
    </row>
    <row r="890" spans="14:14" x14ac:dyDescent="0.25">
      <c r="N890" s="1"/>
    </row>
    <row r="891" spans="14:14" x14ac:dyDescent="0.25">
      <c r="N891" s="1"/>
    </row>
    <row r="892" spans="14:14" x14ac:dyDescent="0.25">
      <c r="N892" s="1"/>
    </row>
    <row r="893" spans="14:14" x14ac:dyDescent="0.25">
      <c r="N893" s="1"/>
    </row>
    <row r="894" spans="14:14" x14ac:dyDescent="0.25">
      <c r="N894" s="1"/>
    </row>
    <row r="895" spans="14:14" x14ac:dyDescent="0.25">
      <c r="N895" s="1"/>
    </row>
    <row r="896" spans="14:14" x14ac:dyDescent="0.25">
      <c r="N896" s="1"/>
    </row>
    <row r="897" spans="14:14" x14ac:dyDescent="0.25">
      <c r="N897" s="1"/>
    </row>
    <row r="898" spans="14:14" x14ac:dyDescent="0.25">
      <c r="N898" s="1"/>
    </row>
    <row r="899" spans="14:14" x14ac:dyDescent="0.25">
      <c r="N899" s="1"/>
    </row>
    <row r="900" spans="14:14" x14ac:dyDescent="0.25">
      <c r="N900" s="1"/>
    </row>
    <row r="901" spans="14:14" x14ac:dyDescent="0.25">
      <c r="N901" s="1"/>
    </row>
    <row r="902" spans="14:14" x14ac:dyDescent="0.25">
      <c r="N902" s="1"/>
    </row>
    <row r="903" spans="14:14" x14ac:dyDescent="0.25">
      <c r="N903" s="1"/>
    </row>
    <row r="904" spans="14:14" x14ac:dyDescent="0.25">
      <c r="N904" s="1"/>
    </row>
    <row r="905" spans="14:14" x14ac:dyDescent="0.25">
      <c r="N905" s="1"/>
    </row>
    <row r="906" spans="14:14" x14ac:dyDescent="0.25">
      <c r="N906" s="1"/>
    </row>
    <row r="907" spans="14:14" x14ac:dyDescent="0.25">
      <c r="N907" s="1"/>
    </row>
    <row r="908" spans="14:14" x14ac:dyDescent="0.25">
      <c r="N908" s="1"/>
    </row>
    <row r="909" spans="14:14" x14ac:dyDescent="0.25">
      <c r="N909" s="1"/>
    </row>
    <row r="910" spans="14:14" x14ac:dyDescent="0.25">
      <c r="N910" s="1"/>
    </row>
    <row r="911" spans="14:14" x14ac:dyDescent="0.25">
      <c r="N911" s="1"/>
    </row>
    <row r="912" spans="14:14" x14ac:dyDescent="0.25">
      <c r="N912" s="1"/>
    </row>
    <row r="913" spans="14:14" x14ac:dyDescent="0.25">
      <c r="N913" s="1"/>
    </row>
    <row r="914" spans="14:14" x14ac:dyDescent="0.25">
      <c r="N914" s="1"/>
    </row>
    <row r="915" spans="14:14" x14ac:dyDescent="0.25">
      <c r="N915" s="1"/>
    </row>
    <row r="916" spans="14:14" x14ac:dyDescent="0.25">
      <c r="N916" s="1"/>
    </row>
    <row r="917" spans="14:14" x14ac:dyDescent="0.25">
      <c r="N917" s="1"/>
    </row>
    <row r="918" spans="14:14" x14ac:dyDescent="0.25">
      <c r="N918" s="1"/>
    </row>
    <row r="919" spans="14:14" x14ac:dyDescent="0.25">
      <c r="N919" s="1"/>
    </row>
    <row r="920" spans="14:14" x14ac:dyDescent="0.25">
      <c r="N920" s="1"/>
    </row>
    <row r="921" spans="14:14" x14ac:dyDescent="0.25">
      <c r="N921" s="1"/>
    </row>
    <row r="922" spans="14:14" x14ac:dyDescent="0.25">
      <c r="N922" s="1"/>
    </row>
    <row r="923" spans="14:14" x14ac:dyDescent="0.25">
      <c r="N923" s="1"/>
    </row>
    <row r="924" spans="14:14" x14ac:dyDescent="0.25">
      <c r="N924" s="1"/>
    </row>
    <row r="925" spans="14:14" x14ac:dyDescent="0.25">
      <c r="N925" s="1"/>
    </row>
    <row r="926" spans="14:14" x14ac:dyDescent="0.25">
      <c r="N926" s="1"/>
    </row>
    <row r="927" spans="14:14" x14ac:dyDescent="0.25">
      <c r="N927" s="1"/>
    </row>
    <row r="928" spans="14:14" x14ac:dyDescent="0.25">
      <c r="N928" s="1"/>
    </row>
    <row r="929" spans="14:14" x14ac:dyDescent="0.25">
      <c r="N929" s="1"/>
    </row>
    <row r="930" spans="14:14" x14ac:dyDescent="0.25">
      <c r="N930" s="1"/>
    </row>
    <row r="931" spans="14:14" x14ac:dyDescent="0.25">
      <c r="N931" s="1"/>
    </row>
    <row r="932" spans="14:14" x14ac:dyDescent="0.25">
      <c r="N932" s="1"/>
    </row>
    <row r="933" spans="14:14" x14ac:dyDescent="0.25">
      <c r="N933" s="1"/>
    </row>
    <row r="934" spans="14:14" x14ac:dyDescent="0.25">
      <c r="N934" s="1"/>
    </row>
    <row r="935" spans="14:14" x14ac:dyDescent="0.25">
      <c r="N935" s="1"/>
    </row>
    <row r="936" spans="14:14" x14ac:dyDescent="0.25">
      <c r="N936" s="1"/>
    </row>
    <row r="937" spans="14:14" x14ac:dyDescent="0.25">
      <c r="N937" s="1"/>
    </row>
    <row r="938" spans="14:14" x14ac:dyDescent="0.25">
      <c r="N938" s="1"/>
    </row>
    <row r="939" spans="14:14" x14ac:dyDescent="0.25">
      <c r="N939" s="1"/>
    </row>
    <row r="940" spans="14:14" x14ac:dyDescent="0.25">
      <c r="N940" s="1"/>
    </row>
    <row r="941" spans="14:14" x14ac:dyDescent="0.25">
      <c r="N941" s="1"/>
    </row>
    <row r="942" spans="14:14" x14ac:dyDescent="0.25">
      <c r="N942" s="1"/>
    </row>
    <row r="943" spans="14:14" x14ac:dyDescent="0.25">
      <c r="N943" s="1"/>
    </row>
    <row r="944" spans="14:14" x14ac:dyDescent="0.25">
      <c r="N944" s="1"/>
    </row>
    <row r="945" spans="14:14" x14ac:dyDescent="0.25">
      <c r="N945" s="1"/>
    </row>
    <row r="946" spans="14:14" x14ac:dyDescent="0.25">
      <c r="N946" s="1"/>
    </row>
    <row r="947" spans="14:14" x14ac:dyDescent="0.25">
      <c r="N947" s="1"/>
    </row>
    <row r="948" spans="14:14" x14ac:dyDescent="0.25">
      <c r="N948" s="1"/>
    </row>
    <row r="949" spans="14:14" x14ac:dyDescent="0.25">
      <c r="N949" s="1"/>
    </row>
    <row r="950" spans="14:14" x14ac:dyDescent="0.25">
      <c r="N950" s="1"/>
    </row>
    <row r="951" spans="14:14" x14ac:dyDescent="0.25">
      <c r="N951" s="1"/>
    </row>
    <row r="952" spans="14:14" x14ac:dyDescent="0.25">
      <c r="N952" s="1"/>
    </row>
    <row r="953" spans="14:14" x14ac:dyDescent="0.25">
      <c r="N953" s="1"/>
    </row>
    <row r="954" spans="14:14" x14ac:dyDescent="0.25">
      <c r="N954" s="1"/>
    </row>
    <row r="955" spans="14:14" x14ac:dyDescent="0.25">
      <c r="N955" s="1"/>
    </row>
    <row r="956" spans="14:14" x14ac:dyDescent="0.25">
      <c r="N956" s="1"/>
    </row>
    <row r="957" spans="14:14" x14ac:dyDescent="0.25">
      <c r="N957" s="1"/>
    </row>
    <row r="958" spans="14:14" x14ac:dyDescent="0.25">
      <c r="N958" s="1"/>
    </row>
    <row r="959" spans="14:14" x14ac:dyDescent="0.25">
      <c r="N959" s="1"/>
    </row>
    <row r="960" spans="14:14" x14ac:dyDescent="0.25">
      <c r="N960" s="1"/>
    </row>
    <row r="961" spans="14:14" x14ac:dyDescent="0.25">
      <c r="N961" s="1"/>
    </row>
    <row r="962" spans="14:14" x14ac:dyDescent="0.25">
      <c r="N962" s="1"/>
    </row>
    <row r="963" spans="14:14" x14ac:dyDescent="0.25">
      <c r="N963" s="1"/>
    </row>
    <row r="964" spans="14:14" x14ac:dyDescent="0.25">
      <c r="N964" s="1"/>
    </row>
    <row r="965" spans="14:14" x14ac:dyDescent="0.25">
      <c r="N965" s="1"/>
    </row>
    <row r="966" spans="14:14" x14ac:dyDescent="0.25">
      <c r="N966" s="1"/>
    </row>
    <row r="967" spans="14:14" x14ac:dyDescent="0.25">
      <c r="N967" s="1"/>
    </row>
    <row r="968" spans="14:14" x14ac:dyDescent="0.25">
      <c r="N968" s="1"/>
    </row>
    <row r="969" spans="14:14" x14ac:dyDescent="0.25">
      <c r="N969" s="1"/>
    </row>
    <row r="970" spans="14:14" x14ac:dyDescent="0.25">
      <c r="N970" s="1"/>
    </row>
    <row r="971" spans="14:14" x14ac:dyDescent="0.25">
      <c r="N971" s="1"/>
    </row>
    <row r="972" spans="14:14" x14ac:dyDescent="0.25">
      <c r="N972" s="1"/>
    </row>
    <row r="973" spans="14:14" x14ac:dyDescent="0.25">
      <c r="N973" s="1"/>
    </row>
    <row r="974" spans="14:14" x14ac:dyDescent="0.25">
      <c r="N974" s="1"/>
    </row>
    <row r="975" spans="14:14" x14ac:dyDescent="0.25">
      <c r="N975" s="1"/>
    </row>
    <row r="976" spans="14:14" x14ac:dyDescent="0.25">
      <c r="N976" s="1"/>
    </row>
    <row r="977" spans="14:14" x14ac:dyDescent="0.25">
      <c r="N977" s="1"/>
    </row>
    <row r="978" spans="14:14" x14ac:dyDescent="0.25">
      <c r="N978" s="1"/>
    </row>
    <row r="979" spans="14:14" x14ac:dyDescent="0.25">
      <c r="N979" s="1"/>
    </row>
    <row r="980" spans="14:14" x14ac:dyDescent="0.25">
      <c r="N980" s="1"/>
    </row>
    <row r="981" spans="14:14" x14ac:dyDescent="0.25">
      <c r="N981" s="1"/>
    </row>
    <row r="982" spans="14:14" x14ac:dyDescent="0.25">
      <c r="N982" s="1"/>
    </row>
    <row r="983" spans="14:14" x14ac:dyDescent="0.25">
      <c r="N983" s="1"/>
    </row>
    <row r="984" spans="14:14" x14ac:dyDescent="0.25">
      <c r="N984" s="1"/>
    </row>
    <row r="985" spans="14:14" x14ac:dyDescent="0.25">
      <c r="N985" s="1"/>
    </row>
    <row r="986" spans="14:14" x14ac:dyDescent="0.25">
      <c r="N986" s="1"/>
    </row>
    <row r="987" spans="14:14" x14ac:dyDescent="0.25">
      <c r="N987" s="1"/>
    </row>
    <row r="988" spans="14:14" x14ac:dyDescent="0.25">
      <c r="N988" s="1"/>
    </row>
    <row r="989" spans="14:14" x14ac:dyDescent="0.25">
      <c r="N989" s="1"/>
    </row>
    <row r="990" spans="14:14" x14ac:dyDescent="0.25">
      <c r="N990" s="1"/>
    </row>
    <row r="991" spans="14:14" x14ac:dyDescent="0.25">
      <c r="N991" s="1"/>
    </row>
    <row r="992" spans="14:14" x14ac:dyDescent="0.25">
      <c r="N992" s="1"/>
    </row>
    <row r="993" spans="14:14" x14ac:dyDescent="0.25">
      <c r="N993" s="1"/>
    </row>
    <row r="994" spans="14:14" x14ac:dyDescent="0.25">
      <c r="N994" s="1"/>
    </row>
    <row r="995" spans="14:14" x14ac:dyDescent="0.25">
      <c r="N995" s="1"/>
    </row>
    <row r="996" spans="14:14" x14ac:dyDescent="0.25">
      <c r="N996" s="1"/>
    </row>
    <row r="997" spans="14:14" x14ac:dyDescent="0.25">
      <c r="N997" s="1"/>
    </row>
    <row r="998" spans="14:14" x14ac:dyDescent="0.25">
      <c r="N998" s="1"/>
    </row>
    <row r="999" spans="14:14" x14ac:dyDescent="0.25">
      <c r="N999" s="1"/>
    </row>
    <row r="1000" spans="14:14" x14ac:dyDescent="0.25">
      <c r="N1000" s="1"/>
    </row>
    <row r="1001" spans="14:14" x14ac:dyDescent="0.25">
      <c r="N1001" s="1"/>
    </row>
    <row r="1002" spans="14:14" x14ac:dyDescent="0.25">
      <c r="N1002" s="1"/>
    </row>
    <row r="1003" spans="14:14" x14ac:dyDescent="0.25">
      <c r="N1003" s="1"/>
    </row>
    <row r="1004" spans="14:14" x14ac:dyDescent="0.25">
      <c r="N1004" s="1"/>
    </row>
    <row r="1005" spans="14:14" x14ac:dyDescent="0.25">
      <c r="N1005" s="1"/>
    </row>
    <row r="1006" spans="14:14" x14ac:dyDescent="0.25">
      <c r="N1006" s="1"/>
    </row>
    <row r="1007" spans="14:14" x14ac:dyDescent="0.25">
      <c r="N1007" s="1"/>
    </row>
    <row r="1008" spans="14:14" x14ac:dyDescent="0.25">
      <c r="N1008" s="1"/>
    </row>
    <row r="1009" spans="14:14" x14ac:dyDescent="0.25">
      <c r="N1009" s="1"/>
    </row>
    <row r="1010" spans="14:14" x14ac:dyDescent="0.25">
      <c r="N1010" s="1"/>
    </row>
    <row r="1011" spans="14:14" x14ac:dyDescent="0.25">
      <c r="N1011" s="1"/>
    </row>
    <row r="1012" spans="14:14" x14ac:dyDescent="0.25">
      <c r="N1012" s="1"/>
    </row>
    <row r="1013" spans="14:14" x14ac:dyDescent="0.25">
      <c r="N1013" s="1"/>
    </row>
    <row r="1014" spans="14:14" x14ac:dyDescent="0.25">
      <c r="N1014" s="1"/>
    </row>
    <row r="1015" spans="14:14" x14ac:dyDescent="0.25">
      <c r="N1015" s="1"/>
    </row>
    <row r="1016" spans="14:14" x14ac:dyDescent="0.25">
      <c r="N1016" s="1"/>
    </row>
    <row r="1017" spans="14:14" x14ac:dyDescent="0.25">
      <c r="N1017" s="1"/>
    </row>
    <row r="1018" spans="14:14" x14ac:dyDescent="0.25">
      <c r="N1018" s="1"/>
    </row>
    <row r="1019" spans="14:14" x14ac:dyDescent="0.25">
      <c r="N1019" s="1"/>
    </row>
    <row r="1020" spans="14:14" x14ac:dyDescent="0.25">
      <c r="N1020" s="1"/>
    </row>
    <row r="1021" spans="14:14" x14ac:dyDescent="0.25">
      <c r="N1021" s="1"/>
    </row>
    <row r="1022" spans="14:14" x14ac:dyDescent="0.25">
      <c r="N1022" s="1"/>
    </row>
    <row r="1023" spans="14:14" x14ac:dyDescent="0.25">
      <c r="N1023" s="1"/>
    </row>
    <row r="1024" spans="14:14" x14ac:dyDescent="0.25">
      <c r="N1024" s="1"/>
    </row>
    <row r="1025" spans="14:14" x14ac:dyDescent="0.25">
      <c r="N1025" s="1"/>
    </row>
    <row r="1026" spans="14:14" x14ac:dyDescent="0.25">
      <c r="N1026" s="1"/>
    </row>
    <row r="1027" spans="14:14" x14ac:dyDescent="0.25">
      <c r="N1027" s="1"/>
    </row>
    <row r="1028" spans="14:14" x14ac:dyDescent="0.25">
      <c r="N1028" s="1"/>
    </row>
    <row r="1029" spans="14:14" x14ac:dyDescent="0.25">
      <c r="N1029" s="1"/>
    </row>
    <row r="1030" spans="14:14" x14ac:dyDescent="0.25">
      <c r="N1030" s="1"/>
    </row>
    <row r="1031" spans="14:14" x14ac:dyDescent="0.25">
      <c r="N1031" s="1"/>
    </row>
    <row r="1032" spans="14:14" x14ac:dyDescent="0.25">
      <c r="N1032" s="1"/>
    </row>
    <row r="1033" spans="14:14" x14ac:dyDescent="0.25">
      <c r="N1033" s="1"/>
    </row>
    <row r="1034" spans="14:14" x14ac:dyDescent="0.25">
      <c r="N1034" s="1"/>
    </row>
    <row r="1035" spans="14:14" x14ac:dyDescent="0.25">
      <c r="N1035" s="1"/>
    </row>
    <row r="1036" spans="14:14" x14ac:dyDescent="0.25">
      <c r="N1036" s="1"/>
    </row>
    <row r="1037" spans="14:14" x14ac:dyDescent="0.25">
      <c r="N1037" s="1"/>
    </row>
    <row r="1038" spans="14:14" x14ac:dyDescent="0.25">
      <c r="N1038" s="1"/>
    </row>
    <row r="1039" spans="14:14" x14ac:dyDescent="0.25">
      <c r="N1039" s="1"/>
    </row>
    <row r="1040" spans="14:14" x14ac:dyDescent="0.25">
      <c r="N1040" s="1"/>
    </row>
    <row r="1041" spans="14:14" x14ac:dyDescent="0.25">
      <c r="N1041" s="1"/>
    </row>
    <row r="1042" spans="14:14" x14ac:dyDescent="0.25">
      <c r="N1042" s="1"/>
    </row>
    <row r="1043" spans="14:14" x14ac:dyDescent="0.25">
      <c r="N1043" s="1"/>
    </row>
    <row r="1044" spans="14:14" x14ac:dyDescent="0.25">
      <c r="N1044" s="1"/>
    </row>
    <row r="1045" spans="14:14" x14ac:dyDescent="0.25">
      <c r="N1045" s="1"/>
    </row>
    <row r="1046" spans="14:14" x14ac:dyDescent="0.25">
      <c r="N1046" s="1"/>
    </row>
    <row r="1047" spans="14:14" x14ac:dyDescent="0.25">
      <c r="N1047" s="1"/>
    </row>
    <row r="1048" spans="14:14" x14ac:dyDescent="0.25">
      <c r="N1048" s="1"/>
    </row>
    <row r="1049" spans="14:14" x14ac:dyDescent="0.25">
      <c r="N1049" s="1"/>
    </row>
    <row r="1050" spans="14:14" x14ac:dyDescent="0.25">
      <c r="N1050" s="1"/>
    </row>
    <row r="1051" spans="14:14" x14ac:dyDescent="0.25">
      <c r="N1051" s="1"/>
    </row>
    <row r="1052" spans="14:14" x14ac:dyDescent="0.25">
      <c r="N1052" s="1"/>
    </row>
    <row r="1053" spans="14:14" x14ac:dyDescent="0.25">
      <c r="N1053" s="1"/>
    </row>
    <row r="1054" spans="14:14" x14ac:dyDescent="0.25">
      <c r="N1054" s="1"/>
    </row>
    <row r="1055" spans="14:14" x14ac:dyDescent="0.25">
      <c r="N1055" s="1"/>
    </row>
    <row r="1056" spans="14:14" x14ac:dyDescent="0.25">
      <c r="N1056" s="1"/>
    </row>
    <row r="1057" spans="14:14" x14ac:dyDescent="0.25">
      <c r="N1057" s="1"/>
    </row>
    <row r="1058" spans="14:14" x14ac:dyDescent="0.25">
      <c r="N1058" s="1"/>
    </row>
    <row r="1059" spans="14:14" x14ac:dyDescent="0.25">
      <c r="N1059" s="1"/>
    </row>
    <row r="1060" spans="14:14" x14ac:dyDescent="0.25">
      <c r="N1060" s="1"/>
    </row>
    <row r="1061" spans="14:14" x14ac:dyDescent="0.25">
      <c r="N1061" s="1"/>
    </row>
    <row r="1062" spans="14:14" x14ac:dyDescent="0.25">
      <c r="N1062" s="1"/>
    </row>
    <row r="1063" spans="14:14" x14ac:dyDescent="0.25">
      <c r="N1063" s="1"/>
    </row>
    <row r="1064" spans="14:14" x14ac:dyDescent="0.25">
      <c r="N1064" s="1"/>
    </row>
    <row r="1065" spans="14:14" x14ac:dyDescent="0.25">
      <c r="N1065" s="1"/>
    </row>
    <row r="1066" spans="14:14" x14ac:dyDescent="0.25">
      <c r="N1066" s="1"/>
    </row>
    <row r="1067" spans="14:14" x14ac:dyDescent="0.25">
      <c r="N1067" s="1"/>
    </row>
    <row r="1068" spans="14:14" x14ac:dyDescent="0.25">
      <c r="N1068" s="1"/>
    </row>
    <row r="1069" spans="14:14" x14ac:dyDescent="0.25">
      <c r="N1069" s="1"/>
    </row>
    <row r="1070" spans="14:14" x14ac:dyDescent="0.25">
      <c r="N1070" s="1"/>
    </row>
    <row r="1071" spans="14:14" x14ac:dyDescent="0.25">
      <c r="N1071" s="1"/>
    </row>
    <row r="1072" spans="14:14" x14ac:dyDescent="0.25">
      <c r="N1072" s="1"/>
    </row>
    <row r="1073" spans="14:14" x14ac:dyDescent="0.25">
      <c r="N1073" s="1"/>
    </row>
    <row r="1074" spans="14:14" x14ac:dyDescent="0.25">
      <c r="N1074" s="1"/>
    </row>
    <row r="1075" spans="14:14" x14ac:dyDescent="0.25">
      <c r="N1075" s="1"/>
    </row>
    <row r="1076" spans="14:14" x14ac:dyDescent="0.25">
      <c r="N1076" s="1"/>
    </row>
    <row r="1077" spans="14:14" x14ac:dyDescent="0.25">
      <c r="N1077" s="1"/>
    </row>
    <row r="1078" spans="14:14" x14ac:dyDescent="0.25">
      <c r="N1078" s="1"/>
    </row>
    <row r="1079" spans="14:14" x14ac:dyDescent="0.25">
      <c r="N1079" s="1"/>
    </row>
    <row r="1080" spans="14:14" x14ac:dyDescent="0.25">
      <c r="N1080" s="1"/>
    </row>
    <row r="1081" spans="14:14" x14ac:dyDescent="0.25">
      <c r="N1081" s="1"/>
    </row>
    <row r="1082" spans="14:14" x14ac:dyDescent="0.25">
      <c r="N1082" s="1"/>
    </row>
    <row r="1083" spans="14:14" x14ac:dyDescent="0.25">
      <c r="N1083" s="1"/>
    </row>
    <row r="1084" spans="14:14" x14ac:dyDescent="0.25">
      <c r="N1084" s="1"/>
    </row>
    <row r="1085" spans="14:14" x14ac:dyDescent="0.25">
      <c r="N1085" s="1"/>
    </row>
    <row r="1086" spans="14:14" x14ac:dyDescent="0.25">
      <c r="N1086" s="1"/>
    </row>
    <row r="1087" spans="14:14" x14ac:dyDescent="0.25">
      <c r="N1087" s="1"/>
    </row>
    <row r="1088" spans="14:14" x14ac:dyDescent="0.25">
      <c r="N1088" s="1"/>
    </row>
    <row r="1089" spans="14:14" x14ac:dyDescent="0.25">
      <c r="N1089" s="1"/>
    </row>
    <row r="1090" spans="14:14" x14ac:dyDescent="0.25">
      <c r="N1090" s="1"/>
    </row>
    <row r="1091" spans="14:14" x14ac:dyDescent="0.25">
      <c r="N1091" s="1"/>
    </row>
    <row r="1092" spans="14:14" x14ac:dyDescent="0.25">
      <c r="N1092" s="1"/>
    </row>
    <row r="1093" spans="14:14" x14ac:dyDescent="0.25">
      <c r="N1093" s="1"/>
    </row>
    <row r="1094" spans="14:14" x14ac:dyDescent="0.25">
      <c r="N1094" s="1"/>
    </row>
    <row r="1095" spans="14:14" x14ac:dyDescent="0.25">
      <c r="N1095" s="1"/>
    </row>
    <row r="1096" spans="14:14" x14ac:dyDescent="0.25">
      <c r="N1096" s="1"/>
    </row>
    <row r="1097" spans="14:14" x14ac:dyDescent="0.25">
      <c r="N1097" s="1"/>
    </row>
    <row r="1098" spans="14:14" x14ac:dyDescent="0.25">
      <c r="N1098" s="1"/>
    </row>
    <row r="1099" spans="14:14" x14ac:dyDescent="0.25">
      <c r="N1099" s="1"/>
    </row>
    <row r="1100" spans="14:14" x14ac:dyDescent="0.25">
      <c r="N1100" s="1"/>
    </row>
    <row r="1101" spans="14:14" x14ac:dyDescent="0.25">
      <c r="N1101" s="1"/>
    </row>
    <row r="1102" spans="14:14" x14ac:dyDescent="0.25">
      <c r="N1102" s="1"/>
    </row>
    <row r="1103" spans="14:14" x14ac:dyDescent="0.25">
      <c r="N1103" s="1"/>
    </row>
    <row r="1104" spans="14:14" x14ac:dyDescent="0.25">
      <c r="N1104" s="1"/>
    </row>
    <row r="1105" spans="14:14" x14ac:dyDescent="0.25">
      <c r="N1105" s="1"/>
    </row>
    <row r="1106" spans="14:14" x14ac:dyDescent="0.25">
      <c r="N1106" s="1"/>
    </row>
    <row r="1107" spans="14:14" x14ac:dyDescent="0.25">
      <c r="N1107" s="1"/>
    </row>
    <row r="1108" spans="14:14" x14ac:dyDescent="0.25">
      <c r="N1108" s="1"/>
    </row>
    <row r="1109" spans="14:14" x14ac:dyDescent="0.25">
      <c r="N1109" s="1"/>
    </row>
    <row r="1110" spans="14:14" x14ac:dyDescent="0.25">
      <c r="N1110" s="1"/>
    </row>
    <row r="1111" spans="14:14" x14ac:dyDescent="0.25">
      <c r="N1111" s="1"/>
    </row>
    <row r="1112" spans="14:14" x14ac:dyDescent="0.25">
      <c r="N1112" s="1"/>
    </row>
    <row r="1113" spans="14:14" x14ac:dyDescent="0.25">
      <c r="N1113" s="1"/>
    </row>
    <row r="1114" spans="14:14" x14ac:dyDescent="0.25">
      <c r="N1114" s="1"/>
    </row>
    <row r="1115" spans="14:14" x14ac:dyDescent="0.25">
      <c r="N1115" s="1"/>
    </row>
    <row r="1116" spans="14:14" x14ac:dyDescent="0.25">
      <c r="N1116" s="1"/>
    </row>
    <row r="1117" spans="14:14" x14ac:dyDescent="0.25">
      <c r="N1117" s="1"/>
    </row>
    <row r="1118" spans="14:14" x14ac:dyDescent="0.25">
      <c r="N1118" s="1"/>
    </row>
    <row r="1119" spans="14:14" x14ac:dyDescent="0.25">
      <c r="N1119" s="1"/>
    </row>
    <row r="1120" spans="14:14" x14ac:dyDescent="0.25">
      <c r="N1120" s="1"/>
    </row>
    <row r="1121" spans="14:14" x14ac:dyDescent="0.25">
      <c r="N1121" s="1"/>
    </row>
    <row r="1122" spans="14:14" x14ac:dyDescent="0.25">
      <c r="N1122" s="1"/>
    </row>
    <row r="1123" spans="14:14" x14ac:dyDescent="0.25">
      <c r="N1123" s="1"/>
    </row>
    <row r="1124" spans="14:14" x14ac:dyDescent="0.25">
      <c r="N1124" s="1"/>
    </row>
    <row r="1125" spans="14:14" x14ac:dyDescent="0.25">
      <c r="N1125" s="1"/>
    </row>
    <row r="1126" spans="14:14" x14ac:dyDescent="0.25">
      <c r="N1126" s="1"/>
    </row>
    <row r="1127" spans="14:14" x14ac:dyDescent="0.25">
      <c r="N1127" s="1"/>
    </row>
    <row r="1128" spans="14:14" x14ac:dyDescent="0.25">
      <c r="N1128" s="1"/>
    </row>
    <row r="1129" spans="14:14" x14ac:dyDescent="0.25">
      <c r="N1129" s="1"/>
    </row>
    <row r="1130" spans="14:14" x14ac:dyDescent="0.25">
      <c r="N1130" s="1"/>
    </row>
    <row r="1131" spans="14:14" x14ac:dyDescent="0.25">
      <c r="N1131" s="1"/>
    </row>
    <row r="1132" spans="14:14" x14ac:dyDescent="0.25">
      <c r="N1132" s="1"/>
    </row>
    <row r="1133" spans="14:14" x14ac:dyDescent="0.25">
      <c r="N1133" s="1"/>
    </row>
    <row r="1134" spans="14:14" x14ac:dyDescent="0.25">
      <c r="N1134" s="1"/>
    </row>
    <row r="1135" spans="14:14" x14ac:dyDescent="0.25">
      <c r="N1135" s="1"/>
    </row>
    <row r="1136" spans="14:14" x14ac:dyDescent="0.25">
      <c r="N1136" s="1"/>
    </row>
    <row r="1137" spans="14:14" x14ac:dyDescent="0.25">
      <c r="N1137" s="1"/>
    </row>
    <row r="1138" spans="14:14" x14ac:dyDescent="0.25">
      <c r="N1138" s="1"/>
    </row>
    <row r="1139" spans="14:14" x14ac:dyDescent="0.25">
      <c r="N1139" s="1"/>
    </row>
    <row r="1140" spans="14:14" x14ac:dyDescent="0.25">
      <c r="N1140" s="1"/>
    </row>
    <row r="1141" spans="14:14" x14ac:dyDescent="0.25">
      <c r="N1141" s="1"/>
    </row>
    <row r="1142" spans="14:14" x14ac:dyDescent="0.25">
      <c r="N1142" s="1"/>
    </row>
    <row r="1143" spans="14:14" x14ac:dyDescent="0.25">
      <c r="N1143" s="1"/>
    </row>
    <row r="1144" spans="14:14" x14ac:dyDescent="0.25">
      <c r="N1144" s="1"/>
    </row>
    <row r="1145" spans="14:14" x14ac:dyDescent="0.25">
      <c r="N1145" s="1"/>
    </row>
    <row r="1146" spans="14:14" x14ac:dyDescent="0.25">
      <c r="N1146" s="1"/>
    </row>
    <row r="1147" spans="14:14" x14ac:dyDescent="0.25">
      <c r="N1147" s="1"/>
    </row>
    <row r="1148" spans="14:14" x14ac:dyDescent="0.25">
      <c r="N1148" s="1"/>
    </row>
    <row r="1149" spans="14:14" x14ac:dyDescent="0.25">
      <c r="N1149" s="1"/>
    </row>
    <row r="1150" spans="14:14" x14ac:dyDescent="0.25">
      <c r="N1150" s="1"/>
    </row>
    <row r="1151" spans="14:14" x14ac:dyDescent="0.25">
      <c r="N1151" s="1"/>
    </row>
    <row r="1152" spans="14:14" x14ac:dyDescent="0.25">
      <c r="N1152" s="1"/>
    </row>
    <row r="1153" spans="14:14" x14ac:dyDescent="0.25">
      <c r="N1153" s="1"/>
    </row>
    <row r="1154" spans="14:14" x14ac:dyDescent="0.25">
      <c r="N1154" s="1"/>
    </row>
    <row r="1155" spans="14:14" x14ac:dyDescent="0.25">
      <c r="N1155" s="1"/>
    </row>
    <row r="1156" spans="14:14" x14ac:dyDescent="0.25">
      <c r="N1156" s="1"/>
    </row>
    <row r="1157" spans="14:14" x14ac:dyDescent="0.25">
      <c r="N1157" s="1"/>
    </row>
    <row r="1158" spans="14:14" x14ac:dyDescent="0.25">
      <c r="N1158" s="1"/>
    </row>
    <row r="1159" spans="14:14" x14ac:dyDescent="0.25">
      <c r="N1159" s="1"/>
    </row>
    <row r="1160" spans="14:14" x14ac:dyDescent="0.25">
      <c r="N1160" s="1"/>
    </row>
    <row r="1161" spans="14:14" x14ac:dyDescent="0.25">
      <c r="N1161" s="1"/>
    </row>
    <row r="1162" spans="14:14" x14ac:dyDescent="0.25">
      <c r="N1162" s="1"/>
    </row>
    <row r="1163" spans="14:14" x14ac:dyDescent="0.25">
      <c r="N1163" s="1"/>
    </row>
    <row r="1164" spans="14:14" x14ac:dyDescent="0.25">
      <c r="N1164" s="1"/>
    </row>
    <row r="1165" spans="14:14" x14ac:dyDescent="0.25">
      <c r="N1165" s="1"/>
    </row>
    <row r="1166" spans="14:14" x14ac:dyDescent="0.25">
      <c r="N1166" s="1"/>
    </row>
    <row r="1167" spans="14:14" x14ac:dyDescent="0.25">
      <c r="N1167" s="1"/>
    </row>
    <row r="1168" spans="14:14" x14ac:dyDescent="0.25">
      <c r="N1168" s="1"/>
    </row>
    <row r="1169" spans="14:14" x14ac:dyDescent="0.25">
      <c r="N1169" s="1"/>
    </row>
    <row r="1170" spans="14:14" x14ac:dyDescent="0.25">
      <c r="N1170" s="1"/>
    </row>
    <row r="1171" spans="14:14" x14ac:dyDescent="0.25">
      <c r="N1171" s="1"/>
    </row>
    <row r="1172" spans="14:14" x14ac:dyDescent="0.25">
      <c r="N1172" s="1"/>
    </row>
    <row r="1173" spans="14:14" x14ac:dyDescent="0.25">
      <c r="N1173" s="1"/>
    </row>
    <row r="1174" spans="14:14" x14ac:dyDescent="0.25">
      <c r="N1174" s="1"/>
    </row>
    <row r="1175" spans="14:14" x14ac:dyDescent="0.25">
      <c r="N1175" s="1"/>
    </row>
    <row r="1176" spans="14:14" x14ac:dyDescent="0.25">
      <c r="N1176" s="1"/>
    </row>
    <row r="1177" spans="14:14" x14ac:dyDescent="0.25">
      <c r="N1177" s="1"/>
    </row>
    <row r="1178" spans="14:14" x14ac:dyDescent="0.25">
      <c r="N1178" s="1"/>
    </row>
    <row r="1179" spans="14:14" x14ac:dyDescent="0.25">
      <c r="N1179" s="1"/>
    </row>
    <row r="1180" spans="14:14" x14ac:dyDescent="0.25">
      <c r="N1180" s="1"/>
    </row>
    <row r="1181" spans="14:14" x14ac:dyDescent="0.25">
      <c r="N1181" s="1"/>
    </row>
    <row r="1182" spans="14:14" x14ac:dyDescent="0.25">
      <c r="N1182" s="1"/>
    </row>
    <row r="1183" spans="14:14" x14ac:dyDescent="0.25">
      <c r="N1183" s="1"/>
    </row>
    <row r="1184" spans="14:14" x14ac:dyDescent="0.25">
      <c r="N1184" s="1"/>
    </row>
    <row r="1185" spans="14:14" x14ac:dyDescent="0.25">
      <c r="N1185" s="1"/>
    </row>
    <row r="1186" spans="14:14" x14ac:dyDescent="0.25">
      <c r="N1186" s="1"/>
    </row>
    <row r="1187" spans="14:14" x14ac:dyDescent="0.25">
      <c r="N1187" s="1"/>
    </row>
    <row r="1188" spans="14:14" x14ac:dyDescent="0.25">
      <c r="N1188" s="1"/>
    </row>
    <row r="1189" spans="14:14" x14ac:dyDescent="0.25">
      <c r="N1189" s="1"/>
    </row>
    <row r="1190" spans="14:14" x14ac:dyDescent="0.25">
      <c r="N1190" s="1"/>
    </row>
    <row r="1191" spans="14:14" x14ac:dyDescent="0.25">
      <c r="N1191" s="1"/>
    </row>
    <row r="1192" spans="14:14" x14ac:dyDescent="0.25">
      <c r="N1192" s="1"/>
    </row>
    <row r="1193" spans="14:14" x14ac:dyDescent="0.25">
      <c r="N1193" s="1"/>
    </row>
    <row r="1194" spans="14:14" x14ac:dyDescent="0.25">
      <c r="N1194" s="1"/>
    </row>
    <row r="1195" spans="14:14" x14ac:dyDescent="0.25">
      <c r="N1195" s="1"/>
    </row>
    <row r="1196" spans="14:14" x14ac:dyDescent="0.25">
      <c r="N1196" s="1"/>
    </row>
    <row r="1197" spans="14:14" x14ac:dyDescent="0.25">
      <c r="N1197" s="1"/>
    </row>
    <row r="1198" spans="14:14" x14ac:dyDescent="0.25">
      <c r="N1198" s="1"/>
    </row>
    <row r="1199" spans="14:14" x14ac:dyDescent="0.25">
      <c r="N1199" s="1"/>
    </row>
    <row r="1200" spans="14:14" x14ac:dyDescent="0.25">
      <c r="N1200" s="1"/>
    </row>
    <row r="1201" spans="14:14" x14ac:dyDescent="0.25">
      <c r="N1201" s="1"/>
    </row>
    <row r="1202" spans="14:14" x14ac:dyDescent="0.25">
      <c r="N1202" s="1"/>
    </row>
    <row r="1203" spans="14:14" x14ac:dyDescent="0.25">
      <c r="N1203" s="1"/>
    </row>
    <row r="1204" spans="14:14" x14ac:dyDescent="0.25">
      <c r="N1204" s="1"/>
    </row>
    <row r="1205" spans="14:14" x14ac:dyDescent="0.25">
      <c r="N1205" s="1"/>
    </row>
    <row r="1206" spans="14:14" x14ac:dyDescent="0.25">
      <c r="N1206" s="1"/>
    </row>
    <row r="1207" spans="14:14" x14ac:dyDescent="0.25">
      <c r="N1207" s="1"/>
    </row>
    <row r="1208" spans="14:14" x14ac:dyDescent="0.25">
      <c r="N1208" s="1"/>
    </row>
    <row r="1209" spans="14:14" x14ac:dyDescent="0.25">
      <c r="N1209" s="1"/>
    </row>
    <row r="1210" spans="14:14" x14ac:dyDescent="0.25">
      <c r="N1210" s="1"/>
    </row>
    <row r="1211" spans="14:14" x14ac:dyDescent="0.25">
      <c r="N1211" s="1"/>
    </row>
    <row r="1212" spans="14:14" x14ac:dyDescent="0.25">
      <c r="N1212" s="1"/>
    </row>
    <row r="1213" spans="14:14" x14ac:dyDescent="0.25">
      <c r="N1213" s="1"/>
    </row>
    <row r="1214" spans="14:14" x14ac:dyDescent="0.25">
      <c r="N1214" s="1"/>
    </row>
    <row r="1215" spans="14:14" x14ac:dyDescent="0.25">
      <c r="N1215" s="1"/>
    </row>
    <row r="1216" spans="14:14" x14ac:dyDescent="0.25">
      <c r="N1216" s="1"/>
    </row>
    <row r="1217" spans="14:14" x14ac:dyDescent="0.25">
      <c r="N1217" s="1"/>
    </row>
    <row r="1218" spans="14:14" x14ac:dyDescent="0.25">
      <c r="N1218" s="1"/>
    </row>
    <row r="1219" spans="14:14" x14ac:dyDescent="0.25">
      <c r="N1219" s="1"/>
    </row>
    <row r="1220" spans="14:14" x14ac:dyDescent="0.25">
      <c r="N1220" s="1"/>
    </row>
    <row r="1221" spans="14:14" x14ac:dyDescent="0.25">
      <c r="N1221" s="1"/>
    </row>
    <row r="1222" spans="14:14" x14ac:dyDescent="0.25">
      <c r="N1222" s="1"/>
    </row>
    <row r="1223" spans="14:14" x14ac:dyDescent="0.25">
      <c r="N1223" s="1"/>
    </row>
    <row r="1224" spans="14:14" x14ac:dyDescent="0.25">
      <c r="N1224" s="1"/>
    </row>
    <row r="1225" spans="14:14" x14ac:dyDescent="0.25">
      <c r="N1225" s="1"/>
    </row>
    <row r="1226" spans="14:14" x14ac:dyDescent="0.25">
      <c r="N1226" s="1"/>
    </row>
    <row r="1227" spans="14:14" x14ac:dyDescent="0.25">
      <c r="N1227" s="1"/>
    </row>
    <row r="1228" spans="14:14" x14ac:dyDescent="0.25">
      <c r="N1228" s="1"/>
    </row>
    <row r="1229" spans="14:14" x14ac:dyDescent="0.25">
      <c r="N1229" s="1"/>
    </row>
    <row r="1230" spans="14:14" x14ac:dyDescent="0.25">
      <c r="N1230" s="1"/>
    </row>
    <row r="1231" spans="14:14" x14ac:dyDescent="0.25">
      <c r="N1231" s="1"/>
    </row>
    <row r="1232" spans="14:14" x14ac:dyDescent="0.25">
      <c r="N1232" s="1"/>
    </row>
    <row r="1233" spans="14:14" x14ac:dyDescent="0.25">
      <c r="N1233" s="1"/>
    </row>
    <row r="1234" spans="14:14" x14ac:dyDescent="0.25">
      <c r="N1234" s="1"/>
    </row>
    <row r="1235" spans="14:14" x14ac:dyDescent="0.25">
      <c r="N1235" s="1"/>
    </row>
    <row r="1236" spans="14:14" x14ac:dyDescent="0.25">
      <c r="N1236" s="1"/>
    </row>
    <row r="1237" spans="14:14" x14ac:dyDescent="0.25">
      <c r="N1237" s="1"/>
    </row>
    <row r="1238" spans="14:14" x14ac:dyDescent="0.25">
      <c r="N1238" s="1"/>
    </row>
    <row r="1239" spans="14:14" x14ac:dyDescent="0.25">
      <c r="N1239" s="1"/>
    </row>
    <row r="1240" spans="14:14" x14ac:dyDescent="0.25">
      <c r="N1240" s="1"/>
    </row>
    <row r="1241" spans="14:14" x14ac:dyDescent="0.25">
      <c r="N1241" s="1"/>
    </row>
    <row r="1242" spans="14:14" x14ac:dyDescent="0.25">
      <c r="N1242" s="1"/>
    </row>
    <row r="1243" spans="14:14" x14ac:dyDescent="0.25">
      <c r="N1243" s="1"/>
    </row>
    <row r="1244" spans="14:14" x14ac:dyDescent="0.25">
      <c r="N1244" s="1"/>
    </row>
    <row r="1245" spans="14:14" x14ac:dyDescent="0.25">
      <c r="N1245" s="1"/>
    </row>
    <row r="1246" spans="14:14" x14ac:dyDescent="0.25">
      <c r="N1246" s="1"/>
    </row>
    <row r="1247" spans="14:14" x14ac:dyDescent="0.25">
      <c r="N1247" s="1"/>
    </row>
    <row r="1248" spans="14:14" x14ac:dyDescent="0.25">
      <c r="N1248" s="1"/>
    </row>
    <row r="1249" spans="14:14" x14ac:dyDescent="0.25">
      <c r="N1249" s="1"/>
    </row>
    <row r="1250" spans="14:14" x14ac:dyDescent="0.25">
      <c r="N1250" s="1"/>
    </row>
    <row r="1251" spans="14:14" x14ac:dyDescent="0.25">
      <c r="N1251" s="1"/>
    </row>
    <row r="1252" spans="14:14" x14ac:dyDescent="0.25">
      <c r="N1252" s="1"/>
    </row>
    <row r="1253" spans="14:14" x14ac:dyDescent="0.25">
      <c r="N1253" s="1"/>
    </row>
    <row r="1254" spans="14:14" x14ac:dyDescent="0.25">
      <c r="N1254" s="1"/>
    </row>
    <row r="1255" spans="14:14" x14ac:dyDescent="0.25">
      <c r="N1255" s="1"/>
    </row>
    <row r="1256" spans="14:14" x14ac:dyDescent="0.25">
      <c r="N1256" s="1"/>
    </row>
    <row r="1257" spans="14:14" x14ac:dyDescent="0.25">
      <c r="N1257" s="1"/>
    </row>
    <row r="1258" spans="14:14" x14ac:dyDescent="0.25">
      <c r="N1258" s="1"/>
    </row>
    <row r="1259" spans="14:14" x14ac:dyDescent="0.25">
      <c r="N1259" s="1"/>
    </row>
    <row r="1260" spans="14:14" x14ac:dyDescent="0.25">
      <c r="N1260" s="1"/>
    </row>
    <row r="1261" spans="14:14" x14ac:dyDescent="0.25">
      <c r="N1261" s="1"/>
    </row>
    <row r="1262" spans="14:14" x14ac:dyDescent="0.25">
      <c r="N1262" s="1"/>
    </row>
    <row r="1263" spans="14:14" x14ac:dyDescent="0.25">
      <c r="N1263" s="1"/>
    </row>
    <row r="1264" spans="14:14" x14ac:dyDescent="0.25">
      <c r="N1264" s="1"/>
    </row>
    <row r="1265" spans="14:14" x14ac:dyDescent="0.25">
      <c r="N1265" s="1"/>
    </row>
    <row r="1266" spans="14:14" x14ac:dyDescent="0.25">
      <c r="N1266" s="1"/>
    </row>
    <row r="1267" spans="14:14" x14ac:dyDescent="0.25">
      <c r="N1267" s="1"/>
    </row>
    <row r="1268" spans="14:14" x14ac:dyDescent="0.25">
      <c r="N1268" s="1"/>
    </row>
    <row r="1269" spans="14:14" x14ac:dyDescent="0.25">
      <c r="N1269" s="1"/>
    </row>
    <row r="1270" spans="14:14" x14ac:dyDescent="0.25">
      <c r="N1270" s="1"/>
    </row>
    <row r="1271" spans="14:14" x14ac:dyDescent="0.25">
      <c r="N1271" s="1"/>
    </row>
    <row r="1272" spans="14:14" x14ac:dyDescent="0.25">
      <c r="N1272" s="1"/>
    </row>
    <row r="1273" spans="14:14" x14ac:dyDescent="0.25">
      <c r="N1273" s="1"/>
    </row>
    <row r="1274" spans="14:14" x14ac:dyDescent="0.25">
      <c r="N1274" s="1"/>
    </row>
    <row r="1275" spans="14:14" x14ac:dyDescent="0.25">
      <c r="N1275" s="1"/>
    </row>
    <row r="1276" spans="14:14" x14ac:dyDescent="0.25">
      <c r="N1276" s="1"/>
    </row>
    <row r="1277" spans="14:14" x14ac:dyDescent="0.25">
      <c r="N1277" s="1"/>
    </row>
    <row r="1278" spans="14:14" x14ac:dyDescent="0.25">
      <c r="N1278" s="1"/>
    </row>
    <row r="1279" spans="14:14" x14ac:dyDescent="0.25">
      <c r="N1279" s="1"/>
    </row>
    <row r="1280" spans="14:14" x14ac:dyDescent="0.25">
      <c r="N1280" s="1"/>
    </row>
    <row r="1281" spans="14:14" x14ac:dyDescent="0.25">
      <c r="N1281" s="1"/>
    </row>
    <row r="1282" spans="14:14" x14ac:dyDescent="0.25">
      <c r="N1282" s="1"/>
    </row>
    <row r="1283" spans="14:14" x14ac:dyDescent="0.25">
      <c r="N1283" s="1"/>
    </row>
    <row r="1284" spans="14:14" x14ac:dyDescent="0.25">
      <c r="N1284" s="1"/>
    </row>
    <row r="1285" spans="14:14" x14ac:dyDescent="0.25">
      <c r="N1285" s="1"/>
    </row>
    <row r="1286" spans="14:14" x14ac:dyDescent="0.25">
      <c r="N1286" s="1"/>
    </row>
    <row r="1287" spans="14:14" x14ac:dyDescent="0.25">
      <c r="N1287" s="1"/>
    </row>
    <row r="1288" spans="14:14" x14ac:dyDescent="0.25">
      <c r="N1288" s="1"/>
    </row>
    <row r="1289" spans="14:14" x14ac:dyDescent="0.25">
      <c r="N1289" s="1"/>
    </row>
    <row r="1290" spans="14:14" x14ac:dyDescent="0.25">
      <c r="N1290" s="1"/>
    </row>
    <row r="1291" spans="14:14" x14ac:dyDescent="0.25">
      <c r="N1291" s="1"/>
    </row>
    <row r="1292" spans="14:14" x14ac:dyDescent="0.25">
      <c r="N1292" s="1"/>
    </row>
    <row r="1293" spans="14:14" x14ac:dyDescent="0.25">
      <c r="N1293" s="1"/>
    </row>
    <row r="1294" spans="14:14" x14ac:dyDescent="0.25">
      <c r="N1294" s="1"/>
    </row>
    <row r="1295" spans="14:14" x14ac:dyDescent="0.25">
      <c r="N1295" s="1"/>
    </row>
    <row r="1296" spans="14:14" x14ac:dyDescent="0.25">
      <c r="N1296" s="1"/>
    </row>
    <row r="1297" spans="14:14" x14ac:dyDescent="0.25">
      <c r="N1297" s="1"/>
    </row>
    <row r="1298" spans="14:14" x14ac:dyDescent="0.25">
      <c r="N1298" s="1"/>
    </row>
    <row r="1299" spans="14:14" x14ac:dyDescent="0.25">
      <c r="N1299" s="1"/>
    </row>
    <row r="1300" spans="14:14" x14ac:dyDescent="0.25">
      <c r="N1300" s="1"/>
    </row>
    <row r="1301" spans="14:14" x14ac:dyDescent="0.25">
      <c r="N1301" s="1"/>
    </row>
    <row r="1302" spans="14:14" x14ac:dyDescent="0.25">
      <c r="N1302" s="1"/>
    </row>
    <row r="1303" spans="14:14" x14ac:dyDescent="0.25">
      <c r="N1303" s="1"/>
    </row>
    <row r="1304" spans="14:14" x14ac:dyDescent="0.25">
      <c r="N1304" s="1"/>
    </row>
    <row r="1305" spans="14:14" x14ac:dyDescent="0.25">
      <c r="N1305" s="1"/>
    </row>
    <row r="1306" spans="14:14" x14ac:dyDescent="0.25">
      <c r="N1306" s="1"/>
    </row>
    <row r="1307" spans="14:14" x14ac:dyDescent="0.25">
      <c r="N1307" s="1"/>
    </row>
    <row r="1308" spans="14:14" x14ac:dyDescent="0.25">
      <c r="N1308" s="1"/>
    </row>
    <row r="1309" spans="14:14" x14ac:dyDescent="0.25">
      <c r="N1309" s="1"/>
    </row>
    <row r="1310" spans="14:14" x14ac:dyDescent="0.25">
      <c r="N1310" s="1"/>
    </row>
    <row r="1311" spans="14:14" x14ac:dyDescent="0.25">
      <c r="N1311" s="1"/>
    </row>
    <row r="1312" spans="14:14" x14ac:dyDescent="0.25">
      <c r="N1312" s="1"/>
    </row>
    <row r="1313" spans="14:14" x14ac:dyDescent="0.25">
      <c r="N1313" s="1"/>
    </row>
    <row r="1314" spans="14:14" x14ac:dyDescent="0.25">
      <c r="N1314" s="1"/>
    </row>
    <row r="1315" spans="14:14" x14ac:dyDescent="0.25">
      <c r="N1315" s="1"/>
    </row>
    <row r="1316" spans="14:14" x14ac:dyDescent="0.25">
      <c r="N1316" s="1"/>
    </row>
    <row r="1317" spans="14:14" x14ac:dyDescent="0.25">
      <c r="N1317" s="1"/>
    </row>
    <row r="1318" spans="14:14" x14ac:dyDescent="0.25">
      <c r="N1318" s="1"/>
    </row>
    <row r="1319" spans="14:14" x14ac:dyDescent="0.25">
      <c r="N1319" s="1"/>
    </row>
    <row r="1320" spans="14:14" x14ac:dyDescent="0.25">
      <c r="N1320" s="1"/>
    </row>
    <row r="1321" spans="14:14" x14ac:dyDescent="0.25">
      <c r="N1321" s="1"/>
    </row>
    <row r="1322" spans="14:14" x14ac:dyDescent="0.25">
      <c r="N1322" s="1"/>
    </row>
    <row r="1323" spans="14:14" x14ac:dyDescent="0.25">
      <c r="N1323" s="1"/>
    </row>
    <row r="1324" spans="14:14" x14ac:dyDescent="0.25">
      <c r="N1324" s="1"/>
    </row>
    <row r="1325" spans="14:14" x14ac:dyDescent="0.25">
      <c r="N1325" s="1"/>
    </row>
    <row r="1326" spans="14:14" x14ac:dyDescent="0.25">
      <c r="N1326" s="1"/>
    </row>
    <row r="1327" spans="14:14" x14ac:dyDescent="0.25">
      <c r="N1327" s="1"/>
    </row>
    <row r="1328" spans="14:14" x14ac:dyDescent="0.25">
      <c r="N1328" s="1"/>
    </row>
    <row r="1329" spans="14:14" x14ac:dyDescent="0.25">
      <c r="N1329" s="1"/>
    </row>
    <row r="1330" spans="14:14" x14ac:dyDescent="0.25">
      <c r="N1330" s="1"/>
    </row>
    <row r="1331" spans="14:14" x14ac:dyDescent="0.25">
      <c r="N1331" s="1"/>
    </row>
    <row r="1332" spans="14:14" x14ac:dyDescent="0.25">
      <c r="N1332" s="1"/>
    </row>
    <row r="1333" spans="14:14" x14ac:dyDescent="0.25">
      <c r="N1333" s="1"/>
    </row>
    <row r="1334" spans="14:14" x14ac:dyDescent="0.25">
      <c r="N1334" s="1"/>
    </row>
    <row r="1335" spans="14:14" x14ac:dyDescent="0.25">
      <c r="N1335" s="1"/>
    </row>
    <row r="1336" spans="14:14" x14ac:dyDescent="0.25">
      <c r="N1336" s="1"/>
    </row>
    <row r="1337" spans="14:14" x14ac:dyDescent="0.25">
      <c r="N1337" s="1"/>
    </row>
    <row r="1338" spans="14:14" x14ac:dyDescent="0.25">
      <c r="N1338" s="1"/>
    </row>
    <row r="1339" spans="14:14" x14ac:dyDescent="0.25">
      <c r="N1339" s="1"/>
    </row>
    <row r="1340" spans="14:14" x14ac:dyDescent="0.25">
      <c r="N1340" s="1"/>
    </row>
    <row r="1341" spans="14:14" x14ac:dyDescent="0.25">
      <c r="N1341" s="1"/>
    </row>
    <row r="1342" spans="14:14" x14ac:dyDescent="0.25">
      <c r="N1342" s="1"/>
    </row>
    <row r="1343" spans="14:14" x14ac:dyDescent="0.25">
      <c r="N1343" s="1"/>
    </row>
    <row r="1344" spans="14:14" x14ac:dyDescent="0.25">
      <c r="N1344" s="1"/>
    </row>
    <row r="1345" spans="14:14" x14ac:dyDescent="0.25">
      <c r="N1345" s="1"/>
    </row>
    <row r="1346" spans="14:14" x14ac:dyDescent="0.25">
      <c r="N1346" s="1"/>
    </row>
    <row r="1347" spans="14:14" x14ac:dyDescent="0.25">
      <c r="N1347" s="1"/>
    </row>
    <row r="1348" spans="14:14" x14ac:dyDescent="0.25">
      <c r="N1348" s="1"/>
    </row>
    <row r="1349" spans="14:14" x14ac:dyDescent="0.25">
      <c r="N1349" s="1"/>
    </row>
    <row r="1350" spans="14:14" x14ac:dyDescent="0.25">
      <c r="N1350" s="1"/>
    </row>
    <row r="1351" spans="14:14" x14ac:dyDescent="0.25">
      <c r="N1351" s="1"/>
    </row>
    <row r="1352" spans="14:14" x14ac:dyDescent="0.25">
      <c r="N1352" s="1"/>
    </row>
    <row r="1353" spans="14:14" x14ac:dyDescent="0.25">
      <c r="N1353" s="1"/>
    </row>
    <row r="1354" spans="14:14" x14ac:dyDescent="0.25">
      <c r="N1354" s="1"/>
    </row>
    <row r="1355" spans="14:14" x14ac:dyDescent="0.25">
      <c r="N1355" s="1"/>
    </row>
    <row r="1356" spans="14:14" x14ac:dyDescent="0.25">
      <c r="N1356" s="1"/>
    </row>
    <row r="1357" spans="14:14" x14ac:dyDescent="0.25">
      <c r="N1357" s="1"/>
    </row>
    <row r="1358" spans="14:14" x14ac:dyDescent="0.25">
      <c r="N1358" s="1"/>
    </row>
    <row r="1359" spans="14:14" x14ac:dyDescent="0.25">
      <c r="N1359" s="1"/>
    </row>
    <row r="1360" spans="14:14" x14ac:dyDescent="0.25">
      <c r="N1360" s="1"/>
    </row>
    <row r="1361" spans="14:14" x14ac:dyDescent="0.25">
      <c r="N1361" s="1"/>
    </row>
    <row r="1362" spans="14:14" x14ac:dyDescent="0.25">
      <c r="N1362" s="1"/>
    </row>
    <row r="1363" spans="14:14" x14ac:dyDescent="0.25">
      <c r="N1363" s="1"/>
    </row>
    <row r="1364" spans="14:14" x14ac:dyDescent="0.25">
      <c r="N1364" s="1"/>
    </row>
    <row r="1365" spans="14:14" x14ac:dyDescent="0.25">
      <c r="N1365" s="1"/>
    </row>
    <row r="1366" spans="14:14" x14ac:dyDescent="0.25">
      <c r="N1366" s="1"/>
    </row>
    <row r="1367" spans="14:14" x14ac:dyDescent="0.25">
      <c r="N1367" s="1"/>
    </row>
    <row r="1368" spans="14:14" x14ac:dyDescent="0.25">
      <c r="N1368" s="1"/>
    </row>
    <row r="1369" spans="14:14" x14ac:dyDescent="0.25">
      <c r="N1369" s="1"/>
    </row>
    <row r="1370" spans="14:14" x14ac:dyDescent="0.25">
      <c r="N1370" s="1"/>
    </row>
    <row r="1371" spans="14:14" x14ac:dyDescent="0.25">
      <c r="N1371" s="1"/>
    </row>
    <row r="1372" spans="14:14" x14ac:dyDescent="0.25">
      <c r="N1372" s="1"/>
    </row>
    <row r="1373" spans="14:14" x14ac:dyDescent="0.25">
      <c r="N1373" s="1"/>
    </row>
    <row r="1374" spans="14:14" x14ac:dyDescent="0.25">
      <c r="N1374" s="1"/>
    </row>
    <row r="1375" spans="14:14" x14ac:dyDescent="0.25">
      <c r="N1375" s="1"/>
    </row>
    <row r="1376" spans="14:14" x14ac:dyDescent="0.25">
      <c r="N1376" s="1"/>
    </row>
    <row r="1377" spans="14:14" x14ac:dyDescent="0.25">
      <c r="N1377" s="1"/>
    </row>
    <row r="1378" spans="14:14" x14ac:dyDescent="0.25">
      <c r="N1378" s="1"/>
    </row>
    <row r="1379" spans="14:14" x14ac:dyDescent="0.25">
      <c r="N1379" s="1"/>
    </row>
    <row r="1380" spans="14:14" x14ac:dyDescent="0.25">
      <c r="N1380" s="1"/>
    </row>
    <row r="1381" spans="14:14" x14ac:dyDescent="0.25">
      <c r="N1381" s="1"/>
    </row>
    <row r="1382" spans="14:14" x14ac:dyDescent="0.25">
      <c r="N1382" s="1"/>
    </row>
    <row r="1383" spans="14:14" x14ac:dyDescent="0.25">
      <c r="N1383" s="1"/>
    </row>
    <row r="1384" spans="14:14" x14ac:dyDescent="0.25">
      <c r="N1384" s="1"/>
    </row>
    <row r="1385" spans="14:14" x14ac:dyDescent="0.25">
      <c r="N1385" s="1"/>
    </row>
    <row r="1386" spans="14:14" x14ac:dyDescent="0.25">
      <c r="N1386" s="1"/>
    </row>
    <row r="1387" spans="14:14" x14ac:dyDescent="0.25">
      <c r="N1387" s="1"/>
    </row>
    <row r="1388" spans="14:14" x14ac:dyDescent="0.25">
      <c r="N1388" s="1"/>
    </row>
    <row r="1389" spans="14:14" x14ac:dyDescent="0.25">
      <c r="N1389" s="1"/>
    </row>
    <row r="1390" spans="14:14" x14ac:dyDescent="0.25">
      <c r="N1390" s="1"/>
    </row>
    <row r="1391" spans="14:14" x14ac:dyDescent="0.25">
      <c r="N1391" s="1"/>
    </row>
    <row r="1392" spans="14:14" x14ac:dyDescent="0.25">
      <c r="N1392" s="1"/>
    </row>
    <row r="1393" spans="14:14" x14ac:dyDescent="0.25">
      <c r="N1393" s="1"/>
    </row>
    <row r="1394" spans="14:14" x14ac:dyDescent="0.25">
      <c r="N1394" s="1"/>
    </row>
    <row r="1395" spans="14:14" x14ac:dyDescent="0.25">
      <c r="N1395" s="1"/>
    </row>
    <row r="1396" spans="14:14" x14ac:dyDescent="0.25">
      <c r="N1396" s="1"/>
    </row>
    <row r="1397" spans="14:14" x14ac:dyDescent="0.25">
      <c r="N1397" s="1"/>
    </row>
    <row r="1398" spans="14:14" x14ac:dyDescent="0.25">
      <c r="N1398" s="1"/>
    </row>
    <row r="1399" spans="14:14" x14ac:dyDescent="0.25">
      <c r="N1399" s="1"/>
    </row>
    <row r="1400" spans="14:14" x14ac:dyDescent="0.25">
      <c r="N1400" s="1"/>
    </row>
    <row r="1401" spans="14:14" x14ac:dyDescent="0.25">
      <c r="N1401" s="1"/>
    </row>
    <row r="1402" spans="14:14" x14ac:dyDescent="0.25">
      <c r="N1402" s="1"/>
    </row>
    <row r="1403" spans="14:14" x14ac:dyDescent="0.25">
      <c r="N1403" s="1"/>
    </row>
    <row r="1404" spans="14:14" x14ac:dyDescent="0.25">
      <c r="N1404" s="1"/>
    </row>
    <row r="1405" spans="14:14" x14ac:dyDescent="0.25">
      <c r="N1405" s="1"/>
    </row>
    <row r="1406" spans="14:14" x14ac:dyDescent="0.25">
      <c r="N1406" s="1"/>
    </row>
    <row r="1407" spans="14:14" x14ac:dyDescent="0.25">
      <c r="N1407" s="1"/>
    </row>
    <row r="1408" spans="14:14" x14ac:dyDescent="0.25">
      <c r="N1408" s="1"/>
    </row>
    <row r="1409" spans="14:14" x14ac:dyDescent="0.25">
      <c r="N1409" s="1"/>
    </row>
    <row r="1410" spans="14:14" x14ac:dyDescent="0.25">
      <c r="N1410" s="1"/>
    </row>
    <row r="1411" spans="14:14" x14ac:dyDescent="0.25">
      <c r="N1411" s="1"/>
    </row>
    <row r="1412" spans="14:14" x14ac:dyDescent="0.25">
      <c r="N1412" s="1"/>
    </row>
    <row r="1413" spans="14:14" x14ac:dyDescent="0.25">
      <c r="N1413" s="1"/>
    </row>
    <row r="1414" spans="14:14" x14ac:dyDescent="0.25">
      <c r="N1414" s="1"/>
    </row>
    <row r="1415" spans="14:14" x14ac:dyDescent="0.25">
      <c r="N1415" s="1"/>
    </row>
    <row r="1416" spans="14:14" x14ac:dyDescent="0.25">
      <c r="N1416" s="1"/>
    </row>
    <row r="1417" spans="14:14" x14ac:dyDescent="0.25">
      <c r="N1417" s="1"/>
    </row>
    <row r="1418" spans="14:14" x14ac:dyDescent="0.25">
      <c r="N1418" s="1"/>
    </row>
    <row r="1419" spans="14:14" x14ac:dyDescent="0.25">
      <c r="N1419" s="1"/>
    </row>
    <row r="1420" spans="14:14" x14ac:dyDescent="0.25">
      <c r="N1420" s="1"/>
    </row>
    <row r="1421" spans="14:14" x14ac:dyDescent="0.25">
      <c r="N1421" s="1"/>
    </row>
    <row r="1422" spans="14:14" x14ac:dyDescent="0.25">
      <c r="N1422" s="1"/>
    </row>
    <row r="1423" spans="14:14" x14ac:dyDescent="0.25">
      <c r="N1423" s="1"/>
    </row>
    <row r="1424" spans="14:14" x14ac:dyDescent="0.25">
      <c r="N1424" s="1"/>
    </row>
    <row r="1425" spans="14:14" x14ac:dyDescent="0.25">
      <c r="N1425" s="1"/>
    </row>
    <row r="1426" spans="14:14" x14ac:dyDescent="0.25">
      <c r="N1426" s="1"/>
    </row>
    <row r="1427" spans="14:14" x14ac:dyDescent="0.25">
      <c r="N1427" s="1"/>
    </row>
    <row r="1428" spans="14:14" x14ac:dyDescent="0.25">
      <c r="N1428" s="1"/>
    </row>
    <row r="1429" spans="14:14" x14ac:dyDescent="0.25">
      <c r="N1429" s="1"/>
    </row>
    <row r="1430" spans="14:14" x14ac:dyDescent="0.25">
      <c r="N1430" s="1"/>
    </row>
    <row r="1431" spans="14:14" x14ac:dyDescent="0.25">
      <c r="N1431" s="1"/>
    </row>
    <row r="1432" spans="14:14" x14ac:dyDescent="0.25">
      <c r="N1432" s="1"/>
    </row>
    <row r="1433" spans="14:14" x14ac:dyDescent="0.25">
      <c r="N1433" s="1"/>
    </row>
    <row r="1434" spans="14:14" x14ac:dyDescent="0.25">
      <c r="N1434" s="1"/>
    </row>
    <row r="1435" spans="14:14" x14ac:dyDescent="0.25">
      <c r="N1435" s="1"/>
    </row>
    <row r="1436" spans="14:14" x14ac:dyDescent="0.25">
      <c r="N1436" s="1"/>
    </row>
    <row r="1437" spans="14:14" x14ac:dyDescent="0.25">
      <c r="N1437" s="1"/>
    </row>
    <row r="1438" spans="14:14" x14ac:dyDescent="0.25">
      <c r="N1438" s="1"/>
    </row>
    <row r="1439" spans="14:14" x14ac:dyDescent="0.25">
      <c r="N1439" s="1"/>
    </row>
    <row r="1440" spans="14:14" x14ac:dyDescent="0.25">
      <c r="N1440" s="1"/>
    </row>
    <row r="1441" spans="14:14" x14ac:dyDescent="0.25">
      <c r="N1441" s="1"/>
    </row>
    <row r="1442" spans="14:14" x14ac:dyDescent="0.25">
      <c r="N1442" s="1"/>
    </row>
    <row r="1443" spans="14:14" x14ac:dyDescent="0.25">
      <c r="N1443" s="1"/>
    </row>
    <row r="1444" spans="14:14" x14ac:dyDescent="0.25">
      <c r="N1444" s="1"/>
    </row>
    <row r="1445" spans="14:14" x14ac:dyDescent="0.25">
      <c r="N1445" s="1"/>
    </row>
    <row r="1446" spans="14:14" x14ac:dyDescent="0.25">
      <c r="N1446" s="1"/>
    </row>
    <row r="1447" spans="14:14" x14ac:dyDescent="0.25">
      <c r="N1447" s="1"/>
    </row>
    <row r="1448" spans="14:14" x14ac:dyDescent="0.25">
      <c r="N1448" s="1"/>
    </row>
    <row r="1449" spans="14:14" x14ac:dyDescent="0.25">
      <c r="N1449" s="1"/>
    </row>
    <row r="1450" spans="14:14" x14ac:dyDescent="0.25">
      <c r="N1450" s="1"/>
    </row>
    <row r="1451" spans="14:14" x14ac:dyDescent="0.25">
      <c r="N1451" s="1"/>
    </row>
    <row r="1452" spans="14:14" x14ac:dyDescent="0.25">
      <c r="N1452" s="1"/>
    </row>
    <row r="1453" spans="14:14" x14ac:dyDescent="0.25">
      <c r="N1453" s="1"/>
    </row>
    <row r="1454" spans="14:14" x14ac:dyDescent="0.25">
      <c r="N1454" s="1"/>
    </row>
    <row r="1455" spans="14:14" x14ac:dyDescent="0.25">
      <c r="N1455" s="1"/>
    </row>
    <row r="1456" spans="14:14" x14ac:dyDescent="0.25">
      <c r="N1456" s="1"/>
    </row>
    <row r="1457" spans="14:14" x14ac:dyDescent="0.25">
      <c r="N1457" s="1"/>
    </row>
    <row r="1458" spans="14:14" x14ac:dyDescent="0.25">
      <c r="N1458" s="1"/>
    </row>
    <row r="1459" spans="14:14" x14ac:dyDescent="0.25">
      <c r="N1459" s="1"/>
    </row>
    <row r="1460" spans="14:14" x14ac:dyDescent="0.25">
      <c r="N1460" s="1"/>
    </row>
    <row r="1461" spans="14:14" x14ac:dyDescent="0.25">
      <c r="N1461" s="1"/>
    </row>
    <row r="1462" spans="14:14" x14ac:dyDescent="0.25">
      <c r="N1462" s="1"/>
    </row>
    <row r="1463" spans="14:14" x14ac:dyDescent="0.25">
      <c r="N1463" s="1"/>
    </row>
    <row r="1464" spans="14:14" x14ac:dyDescent="0.25">
      <c r="N1464" s="1"/>
    </row>
    <row r="1465" spans="14:14" x14ac:dyDescent="0.25">
      <c r="N1465" s="1"/>
    </row>
    <row r="1466" spans="14:14" x14ac:dyDescent="0.25">
      <c r="N1466" s="1"/>
    </row>
    <row r="1467" spans="14:14" x14ac:dyDescent="0.25">
      <c r="N1467" s="1"/>
    </row>
    <row r="1468" spans="14:14" x14ac:dyDescent="0.25">
      <c r="N1468" s="1"/>
    </row>
    <row r="1469" spans="14:14" x14ac:dyDescent="0.25">
      <c r="N1469" s="1"/>
    </row>
    <row r="1470" spans="14:14" x14ac:dyDescent="0.25">
      <c r="N1470" s="1"/>
    </row>
    <row r="1471" spans="14:14" x14ac:dyDescent="0.25">
      <c r="N1471" s="1"/>
    </row>
    <row r="1472" spans="14:14" x14ac:dyDescent="0.25">
      <c r="N1472" s="1"/>
    </row>
    <row r="1473" spans="14:14" x14ac:dyDescent="0.25">
      <c r="N1473" s="1"/>
    </row>
    <row r="1474" spans="14:14" x14ac:dyDescent="0.25">
      <c r="N1474" s="1"/>
    </row>
    <row r="1475" spans="14:14" x14ac:dyDescent="0.25">
      <c r="N1475" s="1"/>
    </row>
    <row r="1476" spans="14:14" x14ac:dyDescent="0.25">
      <c r="N1476" s="1"/>
    </row>
    <row r="1477" spans="14:14" x14ac:dyDescent="0.25">
      <c r="N1477" s="1"/>
    </row>
    <row r="1478" spans="14:14" x14ac:dyDescent="0.25">
      <c r="N1478" s="1"/>
    </row>
    <row r="1479" spans="14:14" x14ac:dyDescent="0.25">
      <c r="N1479" s="1"/>
    </row>
    <row r="1480" spans="14:14" x14ac:dyDescent="0.25">
      <c r="N1480" s="1"/>
    </row>
    <row r="1481" spans="14:14" x14ac:dyDescent="0.25">
      <c r="N1481" s="1"/>
    </row>
    <row r="1482" spans="14:14" x14ac:dyDescent="0.25">
      <c r="N1482" s="1"/>
    </row>
    <row r="1483" spans="14:14" x14ac:dyDescent="0.25">
      <c r="N1483" s="1"/>
    </row>
    <row r="1484" spans="14:14" x14ac:dyDescent="0.25">
      <c r="N1484" s="1"/>
    </row>
    <row r="1485" spans="14:14" x14ac:dyDescent="0.25">
      <c r="N1485" s="1"/>
    </row>
    <row r="1486" spans="14:14" x14ac:dyDescent="0.25">
      <c r="N1486" s="1"/>
    </row>
    <row r="1487" spans="14:14" x14ac:dyDescent="0.25">
      <c r="N1487" s="1"/>
    </row>
    <row r="1488" spans="14:14" x14ac:dyDescent="0.25">
      <c r="N1488" s="1"/>
    </row>
    <row r="1489" spans="14:14" x14ac:dyDescent="0.25">
      <c r="N1489" s="1"/>
    </row>
    <row r="1490" spans="14:14" x14ac:dyDescent="0.25">
      <c r="N1490" s="1"/>
    </row>
    <row r="1491" spans="14:14" x14ac:dyDescent="0.25">
      <c r="N1491" s="1"/>
    </row>
    <row r="1492" spans="14:14" x14ac:dyDescent="0.25">
      <c r="N1492" s="1"/>
    </row>
    <row r="1493" spans="14:14" x14ac:dyDescent="0.25">
      <c r="N1493" s="1"/>
    </row>
    <row r="1494" spans="14:14" x14ac:dyDescent="0.25">
      <c r="N1494" s="1"/>
    </row>
    <row r="1495" spans="14:14" x14ac:dyDescent="0.25">
      <c r="N1495" s="1"/>
    </row>
    <row r="1496" spans="14:14" x14ac:dyDescent="0.25">
      <c r="N1496" s="1"/>
    </row>
    <row r="1497" spans="14:14" x14ac:dyDescent="0.25">
      <c r="N1497" s="1"/>
    </row>
    <row r="1498" spans="14:14" x14ac:dyDescent="0.25">
      <c r="N1498" s="1"/>
    </row>
    <row r="1499" spans="14:14" x14ac:dyDescent="0.25">
      <c r="N1499" s="1"/>
    </row>
    <row r="1500" spans="14:14" x14ac:dyDescent="0.25">
      <c r="N1500" s="1"/>
    </row>
    <row r="1501" spans="14:14" x14ac:dyDescent="0.25">
      <c r="N1501" s="1"/>
    </row>
    <row r="1502" spans="14:14" x14ac:dyDescent="0.25">
      <c r="N1502" s="1"/>
    </row>
    <row r="1503" spans="14:14" x14ac:dyDescent="0.25">
      <c r="N1503" s="1"/>
    </row>
    <row r="1504" spans="14:14" x14ac:dyDescent="0.25">
      <c r="N1504" s="1"/>
    </row>
    <row r="1505" spans="14:14" x14ac:dyDescent="0.25">
      <c r="N1505" s="1"/>
    </row>
    <row r="1506" spans="14:14" x14ac:dyDescent="0.25">
      <c r="N1506" s="1"/>
    </row>
    <row r="1507" spans="14:14" x14ac:dyDescent="0.25">
      <c r="N1507" s="1"/>
    </row>
    <row r="1508" spans="14:14" x14ac:dyDescent="0.25">
      <c r="N1508" s="1"/>
    </row>
    <row r="1509" spans="14:14" x14ac:dyDescent="0.25">
      <c r="N1509" s="1"/>
    </row>
    <row r="1510" spans="14:14" x14ac:dyDescent="0.25">
      <c r="N1510" s="1"/>
    </row>
    <row r="1511" spans="14:14" x14ac:dyDescent="0.25">
      <c r="N1511" s="1"/>
    </row>
    <row r="1512" spans="14:14" x14ac:dyDescent="0.25">
      <c r="N1512" s="1"/>
    </row>
    <row r="1513" spans="14:14" x14ac:dyDescent="0.25">
      <c r="N1513" s="1"/>
    </row>
    <row r="1514" spans="14:14" x14ac:dyDescent="0.25">
      <c r="N1514" s="1"/>
    </row>
    <row r="1515" spans="14:14" x14ac:dyDescent="0.25">
      <c r="N1515" s="1"/>
    </row>
    <row r="1516" spans="14:14" x14ac:dyDescent="0.25">
      <c r="N1516" s="1"/>
    </row>
    <row r="1517" spans="14:14" x14ac:dyDescent="0.25">
      <c r="N1517" s="1"/>
    </row>
    <row r="1518" spans="14:14" x14ac:dyDescent="0.25">
      <c r="N1518" s="1"/>
    </row>
    <row r="1519" spans="14:14" x14ac:dyDescent="0.25">
      <c r="N1519" s="1"/>
    </row>
    <row r="1520" spans="14:14" x14ac:dyDescent="0.25">
      <c r="N1520" s="1"/>
    </row>
    <row r="1521" spans="14:14" x14ac:dyDescent="0.25">
      <c r="N1521" s="1"/>
    </row>
    <row r="1522" spans="14:14" x14ac:dyDescent="0.25">
      <c r="N1522" s="1"/>
    </row>
    <row r="1523" spans="14:14" x14ac:dyDescent="0.25">
      <c r="N1523" s="1"/>
    </row>
    <row r="1524" spans="14:14" x14ac:dyDescent="0.25">
      <c r="N1524" s="1"/>
    </row>
    <row r="1525" spans="14:14" x14ac:dyDescent="0.25">
      <c r="N1525" s="1"/>
    </row>
    <row r="1526" spans="14:14" x14ac:dyDescent="0.25">
      <c r="N1526" s="1"/>
    </row>
    <row r="1527" spans="14:14" x14ac:dyDescent="0.25">
      <c r="N1527" s="1"/>
    </row>
    <row r="1528" spans="14:14" x14ac:dyDescent="0.25">
      <c r="N1528" s="1"/>
    </row>
    <row r="1529" spans="14:14" x14ac:dyDescent="0.25">
      <c r="N1529" s="1"/>
    </row>
    <row r="1530" spans="14:14" x14ac:dyDescent="0.25">
      <c r="N1530" s="1"/>
    </row>
    <row r="1531" spans="14:14" x14ac:dyDescent="0.25">
      <c r="N1531" s="1"/>
    </row>
    <row r="1532" spans="14:14" x14ac:dyDescent="0.25">
      <c r="N1532" s="1"/>
    </row>
    <row r="1533" spans="14:14" x14ac:dyDescent="0.25">
      <c r="N1533" s="1"/>
    </row>
    <row r="1534" spans="14:14" x14ac:dyDescent="0.25">
      <c r="N1534" s="1"/>
    </row>
    <row r="1535" spans="14:14" x14ac:dyDescent="0.25">
      <c r="N1535" s="1"/>
    </row>
    <row r="1536" spans="14:14" x14ac:dyDescent="0.25">
      <c r="N1536" s="1"/>
    </row>
    <row r="1537" spans="14:14" x14ac:dyDescent="0.25">
      <c r="N1537" s="1"/>
    </row>
    <row r="1538" spans="14:14" x14ac:dyDescent="0.25">
      <c r="N1538" s="1"/>
    </row>
    <row r="1539" spans="14:14" x14ac:dyDescent="0.25">
      <c r="N1539" s="1"/>
    </row>
    <row r="1540" spans="14:14" x14ac:dyDescent="0.25">
      <c r="N1540" s="1"/>
    </row>
    <row r="1541" spans="14:14" x14ac:dyDescent="0.25">
      <c r="N1541" s="1"/>
    </row>
    <row r="1542" spans="14:14" x14ac:dyDescent="0.25">
      <c r="N1542" s="1"/>
    </row>
    <row r="1543" spans="14:14" x14ac:dyDescent="0.25">
      <c r="N1543" s="1"/>
    </row>
    <row r="1544" spans="14:14" x14ac:dyDescent="0.25">
      <c r="N1544" s="1"/>
    </row>
    <row r="1545" spans="14:14" x14ac:dyDescent="0.25">
      <c r="N1545" s="1"/>
    </row>
    <row r="1546" spans="14:14" x14ac:dyDescent="0.25">
      <c r="N1546" s="1"/>
    </row>
    <row r="1547" spans="14:14" x14ac:dyDescent="0.25">
      <c r="N1547" s="1"/>
    </row>
    <row r="1548" spans="14:14" x14ac:dyDescent="0.25">
      <c r="N1548" s="1"/>
    </row>
    <row r="1549" spans="14:14" x14ac:dyDescent="0.25">
      <c r="N1549" s="1"/>
    </row>
    <row r="1550" spans="14:14" x14ac:dyDescent="0.25">
      <c r="N1550" s="1"/>
    </row>
    <row r="1551" spans="14:14" x14ac:dyDescent="0.25">
      <c r="N1551" s="1"/>
    </row>
    <row r="1552" spans="14:14" x14ac:dyDescent="0.25">
      <c r="N1552" s="1"/>
    </row>
    <row r="1553" spans="14:14" x14ac:dyDescent="0.25">
      <c r="N1553" s="1"/>
    </row>
    <row r="1554" spans="14:14" x14ac:dyDescent="0.25">
      <c r="N1554" s="1"/>
    </row>
    <row r="1555" spans="14:14" x14ac:dyDescent="0.25">
      <c r="N1555" s="1"/>
    </row>
    <row r="1556" spans="14:14" x14ac:dyDescent="0.25">
      <c r="N1556" s="1"/>
    </row>
    <row r="1557" spans="14:14" x14ac:dyDescent="0.25">
      <c r="N1557" s="1"/>
    </row>
    <row r="1558" spans="14:14" x14ac:dyDescent="0.25">
      <c r="N1558" s="1"/>
    </row>
    <row r="1559" spans="14:14" x14ac:dyDescent="0.25">
      <c r="N1559" s="1"/>
    </row>
    <row r="1560" spans="14:14" x14ac:dyDescent="0.25">
      <c r="N1560" s="1"/>
    </row>
    <row r="1561" spans="14:14" x14ac:dyDescent="0.25">
      <c r="N1561" s="1"/>
    </row>
    <row r="1562" spans="14:14" x14ac:dyDescent="0.25">
      <c r="N1562" s="1"/>
    </row>
    <row r="1563" spans="14:14" x14ac:dyDescent="0.25">
      <c r="N1563" s="1"/>
    </row>
    <row r="1564" spans="14:14" x14ac:dyDescent="0.25">
      <c r="N1564" s="1"/>
    </row>
    <row r="1565" spans="14:14" x14ac:dyDescent="0.25">
      <c r="N1565" s="1"/>
    </row>
    <row r="1566" spans="14:14" x14ac:dyDescent="0.25">
      <c r="N1566" s="1"/>
    </row>
    <row r="1567" spans="14:14" x14ac:dyDescent="0.25">
      <c r="N1567" s="1"/>
    </row>
    <row r="1568" spans="14:14" x14ac:dyDescent="0.25">
      <c r="N1568" s="1"/>
    </row>
    <row r="1569" spans="14:14" x14ac:dyDescent="0.25">
      <c r="N1569" s="1"/>
    </row>
    <row r="1570" spans="14:14" x14ac:dyDescent="0.25">
      <c r="N1570" s="1"/>
    </row>
    <row r="1571" spans="14:14" x14ac:dyDescent="0.25">
      <c r="N1571" s="1"/>
    </row>
    <row r="1572" spans="14:14" x14ac:dyDescent="0.25">
      <c r="N1572" s="1"/>
    </row>
    <row r="1573" spans="14:14" x14ac:dyDescent="0.25">
      <c r="N1573" s="1"/>
    </row>
    <row r="1574" spans="14:14" x14ac:dyDescent="0.25">
      <c r="N1574" s="1"/>
    </row>
    <row r="1575" spans="14:14" x14ac:dyDescent="0.25">
      <c r="N1575" s="1"/>
    </row>
    <row r="1576" spans="14:14" x14ac:dyDescent="0.25">
      <c r="N1576" s="1"/>
    </row>
    <row r="1577" spans="14:14" x14ac:dyDescent="0.25">
      <c r="N1577" s="1"/>
    </row>
    <row r="1578" spans="14:14" x14ac:dyDescent="0.25">
      <c r="N1578" s="1"/>
    </row>
    <row r="1579" spans="14:14" x14ac:dyDescent="0.25">
      <c r="N1579" s="1"/>
    </row>
    <row r="1580" spans="14:14" x14ac:dyDescent="0.25">
      <c r="N1580" s="1"/>
    </row>
    <row r="1581" spans="14:14" x14ac:dyDescent="0.25">
      <c r="N1581" s="1"/>
    </row>
    <row r="1582" spans="14:14" x14ac:dyDescent="0.25">
      <c r="N1582" s="1"/>
    </row>
    <row r="1583" spans="14:14" x14ac:dyDescent="0.25">
      <c r="N1583" s="1"/>
    </row>
    <row r="1584" spans="14:14" x14ac:dyDescent="0.25">
      <c r="N1584" s="1"/>
    </row>
    <row r="1585" spans="14:14" x14ac:dyDescent="0.25">
      <c r="N1585" s="1"/>
    </row>
    <row r="1586" spans="14:14" x14ac:dyDescent="0.25">
      <c r="N1586" s="1"/>
    </row>
    <row r="1587" spans="14:14" x14ac:dyDescent="0.25">
      <c r="N1587" s="1"/>
    </row>
    <row r="1588" spans="14:14" x14ac:dyDescent="0.25">
      <c r="N1588" s="1"/>
    </row>
    <row r="1589" spans="14:14" x14ac:dyDescent="0.25">
      <c r="N1589" s="1"/>
    </row>
    <row r="1590" spans="14:14" x14ac:dyDescent="0.25">
      <c r="N1590" s="1"/>
    </row>
    <row r="1591" spans="14:14" x14ac:dyDescent="0.25">
      <c r="N1591" s="1"/>
    </row>
    <row r="1592" spans="14:14" x14ac:dyDescent="0.25">
      <c r="N1592" s="1"/>
    </row>
    <row r="1593" spans="14:14" x14ac:dyDescent="0.25">
      <c r="N1593" s="1"/>
    </row>
    <row r="1594" spans="14:14" x14ac:dyDescent="0.25">
      <c r="N1594" s="1"/>
    </row>
    <row r="1595" spans="14:14" x14ac:dyDescent="0.25">
      <c r="N1595" s="1"/>
    </row>
    <row r="1596" spans="14:14" x14ac:dyDescent="0.25">
      <c r="N1596" s="1"/>
    </row>
    <row r="1597" spans="14:14" x14ac:dyDescent="0.25">
      <c r="N1597" s="1"/>
    </row>
    <row r="1598" spans="14:14" x14ac:dyDescent="0.25">
      <c r="N1598" s="1"/>
    </row>
    <row r="1599" spans="14:14" x14ac:dyDescent="0.25">
      <c r="N1599" s="1"/>
    </row>
    <row r="1600" spans="14:14" x14ac:dyDescent="0.25">
      <c r="N1600" s="1"/>
    </row>
    <row r="1601" spans="14:14" x14ac:dyDescent="0.25">
      <c r="N1601" s="1"/>
    </row>
    <row r="1602" spans="14:14" x14ac:dyDescent="0.25">
      <c r="N1602" s="1"/>
    </row>
    <row r="1603" spans="14:14" x14ac:dyDescent="0.25">
      <c r="N1603" s="1"/>
    </row>
    <row r="1604" spans="14:14" x14ac:dyDescent="0.25">
      <c r="N1604" s="1"/>
    </row>
    <row r="1605" spans="14:14" x14ac:dyDescent="0.25">
      <c r="N1605" s="1"/>
    </row>
    <row r="1606" spans="14:14" x14ac:dyDescent="0.25">
      <c r="N1606" s="1"/>
    </row>
    <row r="1607" spans="14:14" x14ac:dyDescent="0.25">
      <c r="N1607" s="1"/>
    </row>
    <row r="1608" spans="14:14" x14ac:dyDescent="0.25">
      <c r="N1608" s="1"/>
    </row>
    <row r="1609" spans="14:14" x14ac:dyDescent="0.25">
      <c r="N1609" s="1"/>
    </row>
    <row r="1610" spans="14:14" x14ac:dyDescent="0.25">
      <c r="N1610" s="1"/>
    </row>
    <row r="1611" spans="14:14" x14ac:dyDescent="0.25">
      <c r="N1611" s="1"/>
    </row>
    <row r="1612" spans="14:14" x14ac:dyDescent="0.25">
      <c r="N1612" s="1"/>
    </row>
    <row r="1613" spans="14:14" x14ac:dyDescent="0.25">
      <c r="N1613" s="1"/>
    </row>
    <row r="1614" spans="14:14" x14ac:dyDescent="0.25">
      <c r="N1614" s="1"/>
    </row>
    <row r="1615" spans="14:14" x14ac:dyDescent="0.25">
      <c r="N1615" s="1"/>
    </row>
    <row r="1616" spans="14:14" x14ac:dyDescent="0.25">
      <c r="N1616" s="1"/>
    </row>
    <row r="1617" spans="14:14" x14ac:dyDescent="0.25">
      <c r="N1617" s="1"/>
    </row>
    <row r="1618" spans="14:14" x14ac:dyDescent="0.25">
      <c r="N1618" s="1"/>
    </row>
    <row r="1619" spans="14:14" x14ac:dyDescent="0.25">
      <c r="N1619" s="1"/>
    </row>
    <row r="1620" spans="14:14" x14ac:dyDescent="0.25">
      <c r="N1620" s="1"/>
    </row>
    <row r="1621" spans="14:14" x14ac:dyDescent="0.25">
      <c r="N1621" s="1"/>
    </row>
    <row r="1622" spans="14:14" x14ac:dyDescent="0.25">
      <c r="N1622" s="1"/>
    </row>
    <row r="1623" spans="14:14" x14ac:dyDescent="0.25">
      <c r="N1623" s="1"/>
    </row>
    <row r="1624" spans="14:14" x14ac:dyDescent="0.25">
      <c r="N1624" s="1"/>
    </row>
    <row r="1625" spans="14:14" x14ac:dyDescent="0.25">
      <c r="N1625" s="1"/>
    </row>
    <row r="1626" spans="14:14" x14ac:dyDescent="0.25">
      <c r="N1626" s="1"/>
    </row>
    <row r="1627" spans="14:14" x14ac:dyDescent="0.25">
      <c r="N1627" s="1"/>
    </row>
    <row r="1628" spans="14:14" x14ac:dyDescent="0.25">
      <c r="N1628" s="1"/>
    </row>
    <row r="1629" spans="14:14" x14ac:dyDescent="0.25">
      <c r="N1629" s="1"/>
    </row>
    <row r="1630" spans="14:14" x14ac:dyDescent="0.25">
      <c r="N1630" s="1"/>
    </row>
    <row r="1631" spans="14:14" x14ac:dyDescent="0.25">
      <c r="N1631" s="1"/>
    </row>
    <row r="1632" spans="14:14" x14ac:dyDescent="0.25">
      <c r="N1632" s="1"/>
    </row>
    <row r="1633" spans="14:14" x14ac:dyDescent="0.25">
      <c r="N1633" s="1"/>
    </row>
    <row r="1634" spans="14:14" x14ac:dyDescent="0.25">
      <c r="N1634" s="1"/>
    </row>
    <row r="1635" spans="14:14" x14ac:dyDescent="0.25">
      <c r="N1635" s="1"/>
    </row>
    <row r="1636" spans="14:14" x14ac:dyDescent="0.25">
      <c r="N1636" s="1"/>
    </row>
    <row r="1637" spans="14:14" x14ac:dyDescent="0.25">
      <c r="N1637" s="1"/>
    </row>
    <row r="1638" spans="14:14" x14ac:dyDescent="0.25">
      <c r="N1638" s="1"/>
    </row>
    <row r="1639" spans="14:14" x14ac:dyDescent="0.25">
      <c r="N1639" s="1"/>
    </row>
    <row r="1640" spans="14:14" x14ac:dyDescent="0.25">
      <c r="N1640" s="1"/>
    </row>
    <row r="1641" spans="14:14" x14ac:dyDescent="0.25">
      <c r="N1641" s="1"/>
    </row>
    <row r="1642" spans="14:14" x14ac:dyDescent="0.25">
      <c r="N1642" s="1"/>
    </row>
    <row r="1643" spans="14:14" x14ac:dyDescent="0.25">
      <c r="N1643" s="1"/>
    </row>
    <row r="1644" spans="14:14" x14ac:dyDescent="0.25">
      <c r="N1644" s="1"/>
    </row>
    <row r="1645" spans="14:14" x14ac:dyDescent="0.25">
      <c r="N1645" s="1"/>
    </row>
    <row r="1646" spans="14:14" x14ac:dyDescent="0.25">
      <c r="N1646" s="1"/>
    </row>
    <row r="1647" spans="14:14" x14ac:dyDescent="0.25">
      <c r="N1647" s="1"/>
    </row>
    <row r="1648" spans="14:14" x14ac:dyDescent="0.25">
      <c r="N1648" s="1"/>
    </row>
    <row r="1649" spans="14:14" x14ac:dyDescent="0.25">
      <c r="N1649" s="1"/>
    </row>
    <row r="1650" spans="14:14" x14ac:dyDescent="0.25">
      <c r="N1650" s="1"/>
    </row>
    <row r="1651" spans="14:14" x14ac:dyDescent="0.25">
      <c r="N1651" s="1"/>
    </row>
    <row r="1652" spans="14:14" x14ac:dyDescent="0.25">
      <c r="N1652" s="1"/>
    </row>
    <row r="1653" spans="14:14" x14ac:dyDescent="0.25">
      <c r="N1653" s="1"/>
    </row>
    <row r="1654" spans="14:14" x14ac:dyDescent="0.25">
      <c r="N1654" s="1"/>
    </row>
    <row r="1655" spans="14:14" x14ac:dyDescent="0.25">
      <c r="N1655" s="1"/>
    </row>
    <row r="1656" spans="14:14" x14ac:dyDescent="0.25">
      <c r="N1656" s="1"/>
    </row>
    <row r="1657" spans="14:14" x14ac:dyDescent="0.25">
      <c r="N1657" s="1"/>
    </row>
    <row r="1658" spans="14:14" x14ac:dyDescent="0.25">
      <c r="N1658" s="1"/>
    </row>
    <row r="1659" spans="14:14" x14ac:dyDescent="0.25">
      <c r="N1659" s="1"/>
    </row>
    <row r="1660" spans="14:14" x14ac:dyDescent="0.25">
      <c r="N1660" s="1"/>
    </row>
    <row r="1661" spans="14:14" x14ac:dyDescent="0.25">
      <c r="N1661" s="1"/>
    </row>
    <row r="1662" spans="14:14" x14ac:dyDescent="0.25">
      <c r="N1662" s="1"/>
    </row>
    <row r="1663" spans="14:14" x14ac:dyDescent="0.25">
      <c r="N1663" s="1"/>
    </row>
    <row r="1664" spans="14:14" x14ac:dyDescent="0.25">
      <c r="N1664" s="1"/>
    </row>
    <row r="1665" spans="14:14" x14ac:dyDescent="0.25">
      <c r="N1665" s="1"/>
    </row>
    <row r="1666" spans="14:14" x14ac:dyDescent="0.25">
      <c r="N1666" s="1"/>
    </row>
    <row r="1667" spans="14:14" x14ac:dyDescent="0.25">
      <c r="N1667" s="1"/>
    </row>
    <row r="1668" spans="14:14" x14ac:dyDescent="0.25">
      <c r="N1668" s="1"/>
    </row>
    <row r="1669" spans="14:14" x14ac:dyDescent="0.25">
      <c r="N1669" s="1"/>
    </row>
    <row r="1670" spans="14:14" x14ac:dyDescent="0.25">
      <c r="N1670" s="1"/>
    </row>
    <row r="1671" spans="14:14" x14ac:dyDescent="0.25">
      <c r="N1671" s="1"/>
    </row>
    <row r="1672" spans="14:14" x14ac:dyDescent="0.25">
      <c r="N1672" s="1"/>
    </row>
    <row r="1673" spans="14:14" x14ac:dyDescent="0.25">
      <c r="N1673" s="1"/>
    </row>
    <row r="1674" spans="14:14" x14ac:dyDescent="0.25">
      <c r="N1674" s="1"/>
    </row>
    <row r="1675" spans="14:14" x14ac:dyDescent="0.25">
      <c r="N1675" s="1"/>
    </row>
    <row r="1676" spans="14:14" x14ac:dyDescent="0.25">
      <c r="N1676" s="1"/>
    </row>
    <row r="1677" spans="14:14" x14ac:dyDescent="0.25">
      <c r="N1677" s="1"/>
    </row>
    <row r="1678" spans="14:14" x14ac:dyDescent="0.25">
      <c r="N1678" s="1"/>
    </row>
    <row r="1679" spans="14:14" x14ac:dyDescent="0.25">
      <c r="N1679" s="1"/>
    </row>
    <row r="1680" spans="14:14" x14ac:dyDescent="0.25">
      <c r="N1680" s="1"/>
    </row>
    <row r="1681" spans="14:14" x14ac:dyDescent="0.25">
      <c r="N1681" s="1"/>
    </row>
    <row r="1682" spans="14:14" x14ac:dyDescent="0.25">
      <c r="N1682" s="1"/>
    </row>
    <row r="1683" spans="14:14" x14ac:dyDescent="0.25">
      <c r="N1683" s="1"/>
    </row>
    <row r="1684" spans="14:14" x14ac:dyDescent="0.25">
      <c r="N1684" s="1"/>
    </row>
    <row r="1685" spans="14:14" x14ac:dyDescent="0.25">
      <c r="N1685" s="1"/>
    </row>
    <row r="1686" spans="14:14" x14ac:dyDescent="0.25">
      <c r="N1686" s="1"/>
    </row>
    <row r="1687" spans="14:14" x14ac:dyDescent="0.25">
      <c r="N1687" s="1"/>
    </row>
    <row r="1688" spans="14:14" x14ac:dyDescent="0.25">
      <c r="N1688" s="1"/>
    </row>
    <row r="1689" spans="14:14" x14ac:dyDescent="0.25">
      <c r="N1689" s="1"/>
    </row>
    <row r="1690" spans="14:14" x14ac:dyDescent="0.25">
      <c r="N1690" s="1"/>
    </row>
    <row r="1691" spans="14:14" x14ac:dyDescent="0.25">
      <c r="N1691" s="1"/>
    </row>
    <row r="1692" spans="14:14" x14ac:dyDescent="0.25">
      <c r="N1692" s="1"/>
    </row>
    <row r="1693" spans="14:14" x14ac:dyDescent="0.25">
      <c r="N1693" s="1"/>
    </row>
    <row r="1694" spans="14:14" x14ac:dyDescent="0.25">
      <c r="N1694" s="1"/>
    </row>
    <row r="1695" spans="14:14" x14ac:dyDescent="0.25">
      <c r="N1695" s="1"/>
    </row>
    <row r="1696" spans="14:14" x14ac:dyDescent="0.25">
      <c r="N1696" s="1"/>
    </row>
    <row r="1697" spans="14:14" x14ac:dyDescent="0.25">
      <c r="N1697" s="1"/>
    </row>
    <row r="1698" spans="14:14" x14ac:dyDescent="0.25">
      <c r="N1698" s="1"/>
    </row>
    <row r="1699" spans="14:14" x14ac:dyDescent="0.25">
      <c r="N1699" s="1"/>
    </row>
    <row r="1700" spans="14:14" x14ac:dyDescent="0.25">
      <c r="N1700" s="1"/>
    </row>
    <row r="1701" spans="14:14" x14ac:dyDescent="0.25">
      <c r="N1701" s="1"/>
    </row>
    <row r="1702" spans="14:14" x14ac:dyDescent="0.25">
      <c r="N1702" s="1"/>
    </row>
    <row r="1703" spans="14:14" x14ac:dyDescent="0.25">
      <c r="N1703" s="1"/>
    </row>
    <row r="1704" spans="14:14" x14ac:dyDescent="0.25">
      <c r="N1704" s="1"/>
    </row>
    <row r="1705" spans="14:14" x14ac:dyDescent="0.25">
      <c r="N1705" s="1"/>
    </row>
    <row r="1706" spans="14:14" x14ac:dyDescent="0.25">
      <c r="N1706" s="1"/>
    </row>
    <row r="1707" spans="14:14" x14ac:dyDescent="0.25">
      <c r="N1707" s="1"/>
    </row>
    <row r="1708" spans="14:14" x14ac:dyDescent="0.25">
      <c r="N1708" s="1"/>
    </row>
    <row r="1709" spans="14:14" x14ac:dyDescent="0.25">
      <c r="N1709" s="1"/>
    </row>
    <row r="1710" spans="14:14" x14ac:dyDescent="0.25">
      <c r="N1710" s="1"/>
    </row>
    <row r="1711" spans="14:14" x14ac:dyDescent="0.25">
      <c r="N1711" s="1"/>
    </row>
    <row r="1712" spans="14:14" x14ac:dyDescent="0.25">
      <c r="N1712" s="1"/>
    </row>
    <row r="1713" spans="14:14" x14ac:dyDescent="0.25">
      <c r="N1713" s="1"/>
    </row>
    <row r="1714" spans="14:14" x14ac:dyDescent="0.25">
      <c r="N1714" s="1"/>
    </row>
    <row r="1715" spans="14:14" x14ac:dyDescent="0.25">
      <c r="N1715" s="1"/>
    </row>
    <row r="1716" spans="14:14" x14ac:dyDescent="0.25">
      <c r="N1716" s="1"/>
    </row>
    <row r="1717" spans="14:14" x14ac:dyDescent="0.25">
      <c r="N1717" s="1"/>
    </row>
    <row r="1718" spans="14:14" x14ac:dyDescent="0.25">
      <c r="N1718" s="1"/>
    </row>
    <row r="1719" spans="14:14" x14ac:dyDescent="0.25">
      <c r="N1719" s="1"/>
    </row>
    <row r="1720" spans="14:14" x14ac:dyDescent="0.25">
      <c r="N1720" s="1"/>
    </row>
    <row r="1721" spans="14:14" x14ac:dyDescent="0.25">
      <c r="N1721" s="1"/>
    </row>
    <row r="1722" spans="14:14" x14ac:dyDescent="0.25">
      <c r="N1722" s="1"/>
    </row>
    <row r="1723" spans="14:14" x14ac:dyDescent="0.25">
      <c r="N1723" s="1"/>
    </row>
    <row r="1724" spans="14:14" x14ac:dyDescent="0.25">
      <c r="N1724" s="1"/>
    </row>
    <row r="1725" spans="14:14" x14ac:dyDescent="0.25">
      <c r="N1725" s="1"/>
    </row>
    <row r="1726" spans="14:14" x14ac:dyDescent="0.25">
      <c r="N1726" s="1"/>
    </row>
    <row r="1727" spans="14:14" x14ac:dyDescent="0.25">
      <c r="N1727" s="1"/>
    </row>
    <row r="1728" spans="14:14" x14ac:dyDescent="0.25">
      <c r="N1728" s="1"/>
    </row>
    <row r="1729" spans="14:14" x14ac:dyDescent="0.25">
      <c r="N1729" s="1"/>
    </row>
    <row r="1730" spans="14:14" x14ac:dyDescent="0.25">
      <c r="N1730" s="1"/>
    </row>
    <row r="1731" spans="14:14" x14ac:dyDescent="0.25">
      <c r="N1731" s="1"/>
    </row>
    <row r="1732" spans="14:14" x14ac:dyDescent="0.25">
      <c r="N1732" s="1"/>
    </row>
    <row r="1733" spans="14:14" x14ac:dyDescent="0.25">
      <c r="N1733" s="1"/>
    </row>
    <row r="1734" spans="14:14" x14ac:dyDescent="0.25">
      <c r="N1734" s="1"/>
    </row>
    <row r="1735" spans="14:14" x14ac:dyDescent="0.25">
      <c r="N1735" s="1"/>
    </row>
    <row r="1736" spans="14:14" x14ac:dyDescent="0.25">
      <c r="N1736" s="1"/>
    </row>
    <row r="1737" spans="14:14" x14ac:dyDescent="0.25">
      <c r="N1737" s="1"/>
    </row>
    <row r="1738" spans="14:14" x14ac:dyDescent="0.25">
      <c r="N1738" s="1"/>
    </row>
    <row r="1739" spans="14:14" x14ac:dyDescent="0.25">
      <c r="N1739" s="1"/>
    </row>
    <row r="1740" spans="14:14" x14ac:dyDescent="0.25">
      <c r="N1740" s="1"/>
    </row>
    <row r="1741" spans="14:14" x14ac:dyDescent="0.25">
      <c r="N1741" s="1"/>
    </row>
    <row r="1742" spans="14:14" x14ac:dyDescent="0.25">
      <c r="N1742" s="1"/>
    </row>
    <row r="1743" spans="14:14" x14ac:dyDescent="0.25">
      <c r="N1743" s="1"/>
    </row>
    <row r="1744" spans="14:14" x14ac:dyDescent="0.25">
      <c r="N1744" s="1"/>
    </row>
    <row r="1745" spans="14:14" x14ac:dyDescent="0.25">
      <c r="N1745" s="1"/>
    </row>
    <row r="1746" spans="14:14" x14ac:dyDescent="0.25">
      <c r="N1746" s="1"/>
    </row>
    <row r="1747" spans="14:14" x14ac:dyDescent="0.25">
      <c r="N1747" s="1"/>
    </row>
    <row r="1748" spans="14:14" x14ac:dyDescent="0.25">
      <c r="N1748" s="1"/>
    </row>
    <row r="1749" spans="14:14" x14ac:dyDescent="0.25">
      <c r="N1749" s="1"/>
    </row>
    <row r="1750" spans="14:14" x14ac:dyDescent="0.25">
      <c r="N1750" s="1"/>
    </row>
    <row r="1751" spans="14:14" x14ac:dyDescent="0.25">
      <c r="N1751" s="1"/>
    </row>
    <row r="1752" spans="14:14" x14ac:dyDescent="0.25">
      <c r="N1752" s="1"/>
    </row>
    <row r="1753" spans="14:14" x14ac:dyDescent="0.25">
      <c r="N1753" s="1"/>
    </row>
    <row r="1754" spans="14:14" x14ac:dyDescent="0.25">
      <c r="N1754" s="1"/>
    </row>
    <row r="1755" spans="14:14" x14ac:dyDescent="0.25">
      <c r="N1755" s="1"/>
    </row>
    <row r="1756" spans="14:14" x14ac:dyDescent="0.25">
      <c r="N1756" s="1"/>
    </row>
    <row r="1757" spans="14:14" x14ac:dyDescent="0.25">
      <c r="N1757" s="1"/>
    </row>
    <row r="1758" spans="14:14" x14ac:dyDescent="0.25">
      <c r="N1758" s="1"/>
    </row>
    <row r="1759" spans="14:14" x14ac:dyDescent="0.25">
      <c r="N1759" s="1"/>
    </row>
    <row r="1760" spans="14:14" x14ac:dyDescent="0.25">
      <c r="N1760" s="1"/>
    </row>
    <row r="1761" spans="14:14" x14ac:dyDescent="0.25">
      <c r="N1761" s="1"/>
    </row>
    <row r="1762" spans="14:14" x14ac:dyDescent="0.25">
      <c r="N1762" s="1"/>
    </row>
    <row r="1763" spans="14:14" x14ac:dyDescent="0.25">
      <c r="N1763" s="1"/>
    </row>
    <row r="1764" spans="14:14" x14ac:dyDescent="0.25">
      <c r="N1764" s="1"/>
    </row>
    <row r="1765" spans="14:14" x14ac:dyDescent="0.25">
      <c r="N1765" s="1"/>
    </row>
    <row r="1766" spans="14:14" x14ac:dyDescent="0.25">
      <c r="N1766" s="1"/>
    </row>
    <row r="1767" spans="14:14" x14ac:dyDescent="0.25">
      <c r="N1767" s="1"/>
    </row>
    <row r="1768" spans="14:14" x14ac:dyDescent="0.25">
      <c r="N1768" s="1"/>
    </row>
    <row r="1769" spans="14:14" x14ac:dyDescent="0.25">
      <c r="N1769" s="1"/>
    </row>
    <row r="1770" spans="14:14" x14ac:dyDescent="0.25">
      <c r="N1770" s="1"/>
    </row>
    <row r="1771" spans="14:14" x14ac:dyDescent="0.25">
      <c r="N1771" s="1"/>
    </row>
    <row r="1772" spans="14:14" x14ac:dyDescent="0.25">
      <c r="N1772" s="1"/>
    </row>
    <row r="1773" spans="14:14" x14ac:dyDescent="0.25">
      <c r="N1773" s="1"/>
    </row>
    <row r="1774" spans="14:14" x14ac:dyDescent="0.25">
      <c r="N1774" s="1"/>
    </row>
    <row r="1775" spans="14:14" x14ac:dyDescent="0.25">
      <c r="N1775" s="1"/>
    </row>
    <row r="1776" spans="14:14" x14ac:dyDescent="0.25">
      <c r="N1776" s="1"/>
    </row>
    <row r="1777" spans="14:14" x14ac:dyDescent="0.25">
      <c r="N1777" s="1"/>
    </row>
    <row r="1778" spans="14:14" x14ac:dyDescent="0.25">
      <c r="N1778" s="1"/>
    </row>
    <row r="1779" spans="14:14" x14ac:dyDescent="0.25">
      <c r="N1779" s="1"/>
    </row>
    <row r="1780" spans="14:14" x14ac:dyDescent="0.25">
      <c r="N1780" s="1"/>
    </row>
    <row r="1781" spans="14:14" x14ac:dyDescent="0.25">
      <c r="N1781" s="1"/>
    </row>
    <row r="1782" spans="14:14" x14ac:dyDescent="0.25">
      <c r="N1782" s="1"/>
    </row>
    <row r="1783" spans="14:14" x14ac:dyDescent="0.25">
      <c r="N1783" s="1"/>
    </row>
    <row r="1784" spans="14:14" x14ac:dyDescent="0.25">
      <c r="N1784" s="1"/>
    </row>
    <row r="1785" spans="14:14" x14ac:dyDescent="0.25">
      <c r="N1785" s="1"/>
    </row>
    <row r="1786" spans="14:14" x14ac:dyDescent="0.25">
      <c r="N1786" s="1"/>
    </row>
    <row r="1787" spans="14:14" x14ac:dyDescent="0.25">
      <c r="N1787" s="1"/>
    </row>
    <row r="1788" spans="14:14" x14ac:dyDescent="0.25">
      <c r="N1788" s="1"/>
    </row>
    <row r="1789" spans="14:14" x14ac:dyDescent="0.25">
      <c r="N1789" s="1"/>
    </row>
    <row r="1790" spans="14:14" x14ac:dyDescent="0.25">
      <c r="N1790" s="1"/>
    </row>
    <row r="1791" spans="14:14" x14ac:dyDescent="0.25">
      <c r="N1791" s="1"/>
    </row>
    <row r="1792" spans="14:14" x14ac:dyDescent="0.25">
      <c r="N1792" s="1"/>
    </row>
    <row r="1793" spans="14:14" x14ac:dyDescent="0.25">
      <c r="N1793" s="1"/>
    </row>
    <row r="1794" spans="14:14" x14ac:dyDescent="0.25">
      <c r="N1794" s="1"/>
    </row>
    <row r="1795" spans="14:14" x14ac:dyDescent="0.25">
      <c r="N1795" s="1"/>
    </row>
    <row r="1796" spans="14:14" x14ac:dyDescent="0.25">
      <c r="N1796" s="1"/>
    </row>
    <row r="1797" spans="14:14" x14ac:dyDescent="0.25">
      <c r="N1797" s="1"/>
    </row>
    <row r="1798" spans="14:14" x14ac:dyDescent="0.25">
      <c r="N1798" s="1"/>
    </row>
    <row r="1799" spans="14:14" x14ac:dyDescent="0.25">
      <c r="N1799" s="1"/>
    </row>
    <row r="1800" spans="14:14" x14ac:dyDescent="0.25">
      <c r="N1800" s="1"/>
    </row>
    <row r="1801" spans="14:14" x14ac:dyDescent="0.25">
      <c r="N1801" s="1"/>
    </row>
    <row r="1802" spans="14:14" x14ac:dyDescent="0.25">
      <c r="N1802" s="1"/>
    </row>
    <row r="1803" spans="14:14" x14ac:dyDescent="0.25">
      <c r="N1803" s="1"/>
    </row>
    <row r="1804" spans="14:14" x14ac:dyDescent="0.25">
      <c r="N1804" s="1"/>
    </row>
    <row r="1805" spans="14:14" x14ac:dyDescent="0.25">
      <c r="N1805" s="1"/>
    </row>
    <row r="1806" spans="14:14" x14ac:dyDescent="0.25">
      <c r="N1806" s="1"/>
    </row>
    <row r="1807" spans="14:14" x14ac:dyDescent="0.25">
      <c r="N1807" s="1"/>
    </row>
    <row r="1808" spans="14:14" x14ac:dyDescent="0.25">
      <c r="N1808" s="1"/>
    </row>
    <row r="1809" spans="14:14" x14ac:dyDescent="0.25">
      <c r="N1809" s="1"/>
    </row>
    <row r="1810" spans="14:14" x14ac:dyDescent="0.25">
      <c r="N1810" s="1"/>
    </row>
    <row r="1811" spans="14:14" x14ac:dyDescent="0.25">
      <c r="N1811" s="1"/>
    </row>
    <row r="1812" spans="14:14" x14ac:dyDescent="0.25">
      <c r="N1812" s="1"/>
    </row>
    <row r="1813" spans="14:14" x14ac:dyDescent="0.25">
      <c r="N1813" s="1"/>
    </row>
    <row r="1814" spans="14:14" x14ac:dyDescent="0.25">
      <c r="N1814" s="1"/>
    </row>
    <row r="1815" spans="14:14" x14ac:dyDescent="0.25">
      <c r="N1815" s="1"/>
    </row>
    <row r="1816" spans="14:14" x14ac:dyDescent="0.25">
      <c r="N1816" s="1"/>
    </row>
    <row r="1817" spans="14:14" x14ac:dyDescent="0.25">
      <c r="N1817" s="1"/>
    </row>
    <row r="1818" spans="14:14" x14ac:dyDescent="0.25">
      <c r="N1818" s="1"/>
    </row>
    <row r="1819" spans="14:14" x14ac:dyDescent="0.25">
      <c r="N1819" s="1"/>
    </row>
    <row r="1820" spans="14:14" x14ac:dyDescent="0.25">
      <c r="N1820" s="1"/>
    </row>
    <row r="1821" spans="14:14" x14ac:dyDescent="0.25">
      <c r="N1821" s="1"/>
    </row>
    <row r="1822" spans="14:14" x14ac:dyDescent="0.25">
      <c r="N1822" s="1"/>
    </row>
    <row r="1823" spans="14:14" x14ac:dyDescent="0.25">
      <c r="N1823" s="1"/>
    </row>
    <row r="1824" spans="14:14" x14ac:dyDescent="0.25">
      <c r="N1824" s="1"/>
    </row>
    <row r="1825" spans="14:14" x14ac:dyDescent="0.25">
      <c r="N1825" s="1"/>
    </row>
    <row r="1826" spans="14:14" x14ac:dyDescent="0.25">
      <c r="N1826" s="1"/>
    </row>
    <row r="1827" spans="14:14" x14ac:dyDescent="0.25">
      <c r="N1827" s="1"/>
    </row>
    <row r="1828" spans="14:14" x14ac:dyDescent="0.25">
      <c r="N1828" s="1"/>
    </row>
    <row r="1829" spans="14:14" x14ac:dyDescent="0.25">
      <c r="N1829" s="1"/>
    </row>
    <row r="1830" spans="14:14" x14ac:dyDescent="0.25">
      <c r="N1830" s="1"/>
    </row>
    <row r="1831" spans="14:14" x14ac:dyDescent="0.25">
      <c r="N1831" s="1"/>
    </row>
    <row r="1832" spans="14:14" x14ac:dyDescent="0.25">
      <c r="N1832" s="1"/>
    </row>
    <row r="1833" spans="14:14" x14ac:dyDescent="0.25">
      <c r="N1833" s="1"/>
    </row>
    <row r="1834" spans="14:14" x14ac:dyDescent="0.25">
      <c r="N1834" s="1"/>
    </row>
    <row r="1835" spans="14:14" x14ac:dyDescent="0.25">
      <c r="N1835" s="1"/>
    </row>
    <row r="1836" spans="14:14" x14ac:dyDescent="0.25">
      <c r="N1836" s="1"/>
    </row>
    <row r="1837" spans="14:14" x14ac:dyDescent="0.25">
      <c r="N1837" s="1"/>
    </row>
    <row r="1838" spans="14:14" x14ac:dyDescent="0.25">
      <c r="N1838" s="1"/>
    </row>
    <row r="1839" spans="14:14" x14ac:dyDescent="0.25">
      <c r="N1839" s="1"/>
    </row>
    <row r="1840" spans="14:14" x14ac:dyDescent="0.25">
      <c r="N1840" s="1"/>
    </row>
    <row r="1841" spans="14:14" x14ac:dyDescent="0.25">
      <c r="N1841" s="1"/>
    </row>
    <row r="1842" spans="14:14" x14ac:dyDescent="0.25">
      <c r="N1842" s="1"/>
    </row>
    <row r="1843" spans="14:14" x14ac:dyDescent="0.25">
      <c r="N1843" s="1"/>
    </row>
    <row r="1844" spans="14:14" x14ac:dyDescent="0.25">
      <c r="N1844" s="1"/>
    </row>
    <row r="1845" spans="14:14" x14ac:dyDescent="0.25">
      <c r="N1845" s="1"/>
    </row>
    <row r="1846" spans="14:14" x14ac:dyDescent="0.25">
      <c r="N1846" s="1"/>
    </row>
    <row r="1847" spans="14:14" x14ac:dyDescent="0.25">
      <c r="N1847" s="1"/>
    </row>
    <row r="1848" spans="14:14" x14ac:dyDescent="0.25">
      <c r="N1848" s="1"/>
    </row>
    <row r="1849" spans="14:14" x14ac:dyDescent="0.25">
      <c r="N1849" s="1"/>
    </row>
    <row r="1850" spans="14:14" x14ac:dyDescent="0.25">
      <c r="N1850" s="1"/>
    </row>
    <row r="1851" spans="14:14" x14ac:dyDescent="0.25">
      <c r="N1851" s="1"/>
    </row>
    <row r="1852" spans="14:14" x14ac:dyDescent="0.25">
      <c r="N1852" s="1"/>
    </row>
    <row r="1853" spans="14:14" x14ac:dyDescent="0.25">
      <c r="N1853" s="1"/>
    </row>
    <row r="1854" spans="14:14" x14ac:dyDescent="0.25">
      <c r="N1854" s="1"/>
    </row>
    <row r="1855" spans="14:14" x14ac:dyDescent="0.25">
      <c r="N1855" s="1"/>
    </row>
    <row r="1856" spans="14:14" x14ac:dyDescent="0.25">
      <c r="N1856" s="1"/>
    </row>
    <row r="1857" spans="14:14" x14ac:dyDescent="0.25">
      <c r="N1857" s="1"/>
    </row>
    <row r="1858" spans="14:14" x14ac:dyDescent="0.25">
      <c r="N1858" s="1"/>
    </row>
    <row r="1859" spans="14:14" x14ac:dyDescent="0.25">
      <c r="N1859" s="1"/>
    </row>
    <row r="1860" spans="14:14" x14ac:dyDescent="0.25">
      <c r="N1860" s="1"/>
    </row>
    <row r="1861" spans="14:14" x14ac:dyDescent="0.25">
      <c r="N1861" s="1"/>
    </row>
    <row r="1862" spans="14:14" x14ac:dyDescent="0.25">
      <c r="N1862" s="1"/>
    </row>
    <row r="1863" spans="14:14" x14ac:dyDescent="0.25">
      <c r="N1863" s="1"/>
    </row>
    <row r="1864" spans="14:14" x14ac:dyDescent="0.25">
      <c r="N1864" s="1"/>
    </row>
    <row r="1865" spans="14:14" x14ac:dyDescent="0.25">
      <c r="N1865" s="1"/>
    </row>
    <row r="1866" spans="14:14" x14ac:dyDescent="0.25">
      <c r="N1866" s="1"/>
    </row>
    <row r="1867" spans="14:14" x14ac:dyDescent="0.25">
      <c r="N1867" s="1"/>
    </row>
    <row r="1868" spans="14:14" x14ac:dyDescent="0.25">
      <c r="N1868" s="1"/>
    </row>
    <row r="1869" spans="14:14" x14ac:dyDescent="0.25">
      <c r="N1869" s="1"/>
    </row>
    <row r="1870" spans="14:14" x14ac:dyDescent="0.25">
      <c r="N1870" s="1"/>
    </row>
    <row r="1871" spans="14:14" x14ac:dyDescent="0.25">
      <c r="N1871" s="1"/>
    </row>
    <row r="1872" spans="14:14" x14ac:dyDescent="0.25">
      <c r="N1872" s="1"/>
    </row>
    <row r="1873" spans="14:14" x14ac:dyDescent="0.25">
      <c r="N1873" s="1"/>
    </row>
    <row r="1874" spans="14:14" x14ac:dyDescent="0.25">
      <c r="N1874" s="1"/>
    </row>
    <row r="1875" spans="14:14" x14ac:dyDescent="0.25">
      <c r="N1875" s="1"/>
    </row>
    <row r="1876" spans="14:14" x14ac:dyDescent="0.25">
      <c r="N1876" s="1"/>
    </row>
    <row r="1877" spans="14:14" x14ac:dyDescent="0.25">
      <c r="N1877" s="1"/>
    </row>
    <row r="1878" spans="14:14" x14ac:dyDescent="0.25">
      <c r="N1878" s="1"/>
    </row>
    <row r="1879" spans="14:14" x14ac:dyDescent="0.25">
      <c r="N1879" s="1"/>
    </row>
    <row r="1880" spans="14:14" x14ac:dyDescent="0.25">
      <c r="N1880" s="1"/>
    </row>
    <row r="1881" spans="14:14" x14ac:dyDescent="0.25">
      <c r="N1881" s="1"/>
    </row>
    <row r="1882" spans="14:14" x14ac:dyDescent="0.25">
      <c r="N1882" s="1"/>
    </row>
    <row r="1883" spans="14:14" x14ac:dyDescent="0.25">
      <c r="N1883" s="1"/>
    </row>
    <row r="1884" spans="14:14" x14ac:dyDescent="0.25">
      <c r="N1884" s="1"/>
    </row>
    <row r="1885" spans="14:14" x14ac:dyDescent="0.25">
      <c r="N1885" s="1"/>
    </row>
    <row r="1886" spans="14:14" x14ac:dyDescent="0.25">
      <c r="N1886" s="1"/>
    </row>
    <row r="1887" spans="14:14" x14ac:dyDescent="0.25">
      <c r="N1887" s="1"/>
    </row>
    <row r="1888" spans="14:14" x14ac:dyDescent="0.25">
      <c r="N1888" s="1"/>
    </row>
    <row r="1889" spans="14:14" x14ac:dyDescent="0.25">
      <c r="N1889" s="1"/>
    </row>
    <row r="1890" spans="14:14" x14ac:dyDescent="0.25">
      <c r="N1890" s="1"/>
    </row>
    <row r="1891" spans="14:14" x14ac:dyDescent="0.25">
      <c r="N1891" s="1"/>
    </row>
    <row r="1892" spans="14:14" x14ac:dyDescent="0.25">
      <c r="N1892" s="1"/>
    </row>
    <row r="1893" spans="14:14" x14ac:dyDescent="0.25">
      <c r="N1893" s="1"/>
    </row>
    <row r="1894" spans="14:14" x14ac:dyDescent="0.25">
      <c r="N1894" s="1"/>
    </row>
    <row r="1895" spans="14:14" x14ac:dyDescent="0.25">
      <c r="N1895" s="1"/>
    </row>
    <row r="1896" spans="14:14" x14ac:dyDescent="0.25">
      <c r="N1896" s="1"/>
    </row>
    <row r="1897" spans="14:14" x14ac:dyDescent="0.25">
      <c r="N1897" s="1"/>
    </row>
    <row r="1898" spans="14:14" x14ac:dyDescent="0.25">
      <c r="N1898" s="1"/>
    </row>
    <row r="1899" spans="14:14" x14ac:dyDescent="0.25">
      <c r="N1899" s="1"/>
    </row>
    <row r="1900" spans="14:14" x14ac:dyDescent="0.25">
      <c r="N1900" s="1"/>
    </row>
    <row r="1901" spans="14:14" x14ac:dyDescent="0.25">
      <c r="N1901" s="1"/>
    </row>
    <row r="1902" spans="14:14" x14ac:dyDescent="0.25">
      <c r="N1902" s="1"/>
    </row>
    <row r="1903" spans="14:14" x14ac:dyDescent="0.25">
      <c r="N1903" s="1"/>
    </row>
    <row r="1904" spans="14:14" x14ac:dyDescent="0.25">
      <c r="N1904" s="1"/>
    </row>
    <row r="1905" spans="14:14" x14ac:dyDescent="0.25">
      <c r="N1905" s="1"/>
    </row>
    <row r="1906" spans="14:14" x14ac:dyDescent="0.25">
      <c r="N1906" s="1"/>
    </row>
    <row r="1907" spans="14:14" x14ac:dyDescent="0.25">
      <c r="N1907" s="1"/>
    </row>
    <row r="1908" spans="14:14" x14ac:dyDescent="0.25">
      <c r="N1908" s="1"/>
    </row>
    <row r="1909" spans="14:14" x14ac:dyDescent="0.25">
      <c r="N1909" s="1"/>
    </row>
    <row r="1910" spans="14:14" x14ac:dyDescent="0.25">
      <c r="N1910" s="1"/>
    </row>
    <row r="1911" spans="14:14" x14ac:dyDescent="0.25">
      <c r="N1911" s="1"/>
    </row>
    <row r="1912" spans="14:14" x14ac:dyDescent="0.25">
      <c r="N1912" s="1"/>
    </row>
    <row r="1913" spans="14:14" x14ac:dyDescent="0.25">
      <c r="N1913" s="1"/>
    </row>
    <row r="1914" spans="14:14" x14ac:dyDescent="0.25">
      <c r="N1914" s="1"/>
    </row>
    <row r="1915" spans="14:14" x14ac:dyDescent="0.25">
      <c r="N1915" s="1"/>
    </row>
    <row r="1916" spans="14:14" x14ac:dyDescent="0.25">
      <c r="N1916" s="1"/>
    </row>
    <row r="1917" spans="14:14" x14ac:dyDescent="0.25">
      <c r="N1917" s="1"/>
    </row>
    <row r="1918" spans="14:14" x14ac:dyDescent="0.25">
      <c r="N1918" s="1"/>
    </row>
    <row r="1919" spans="14:14" x14ac:dyDescent="0.25">
      <c r="N1919" s="1"/>
    </row>
    <row r="1920" spans="14:14" x14ac:dyDescent="0.25">
      <c r="N1920" s="1"/>
    </row>
    <row r="1921" spans="14:14" x14ac:dyDescent="0.25">
      <c r="N1921" s="1"/>
    </row>
    <row r="1922" spans="14:14" x14ac:dyDescent="0.25">
      <c r="N1922" s="1"/>
    </row>
    <row r="1923" spans="14:14" x14ac:dyDescent="0.25">
      <c r="N1923" s="1"/>
    </row>
    <row r="1924" spans="14:14" x14ac:dyDescent="0.25">
      <c r="N1924" s="1"/>
    </row>
    <row r="1925" spans="14:14" x14ac:dyDescent="0.25">
      <c r="N1925" s="1"/>
    </row>
    <row r="1926" spans="14:14" x14ac:dyDescent="0.25">
      <c r="N1926" s="1"/>
    </row>
    <row r="1927" spans="14:14" x14ac:dyDescent="0.25">
      <c r="N1927" s="1"/>
    </row>
    <row r="1928" spans="14:14" x14ac:dyDescent="0.25">
      <c r="N1928" s="1"/>
    </row>
    <row r="1929" spans="14:14" x14ac:dyDescent="0.25">
      <c r="N1929" s="1"/>
    </row>
    <row r="1930" spans="14:14" x14ac:dyDescent="0.25">
      <c r="N1930" s="1"/>
    </row>
    <row r="1931" spans="14:14" x14ac:dyDescent="0.25">
      <c r="N1931" s="1"/>
    </row>
    <row r="1932" spans="14:14" x14ac:dyDescent="0.25">
      <c r="N1932" s="1"/>
    </row>
    <row r="1933" spans="14:14" x14ac:dyDescent="0.25">
      <c r="N1933" s="1"/>
    </row>
    <row r="1934" spans="14:14" x14ac:dyDescent="0.25">
      <c r="N1934" s="1"/>
    </row>
    <row r="1935" spans="14:14" x14ac:dyDescent="0.25">
      <c r="N1935" s="1"/>
    </row>
    <row r="1936" spans="14:14" x14ac:dyDescent="0.25">
      <c r="N1936" s="1"/>
    </row>
    <row r="1937" spans="14:14" x14ac:dyDescent="0.25">
      <c r="N1937" s="1"/>
    </row>
    <row r="1938" spans="14:14" x14ac:dyDescent="0.25">
      <c r="N1938" s="1"/>
    </row>
    <row r="1939" spans="14:14" x14ac:dyDescent="0.25">
      <c r="N1939" s="1"/>
    </row>
    <row r="1940" spans="14:14" x14ac:dyDescent="0.25">
      <c r="N1940" s="1"/>
    </row>
    <row r="1941" spans="14:14" x14ac:dyDescent="0.25">
      <c r="N1941" s="1"/>
    </row>
    <row r="1942" spans="14:14" x14ac:dyDescent="0.25">
      <c r="N1942" s="1"/>
    </row>
    <row r="1943" spans="14:14" x14ac:dyDescent="0.25">
      <c r="N1943" s="1"/>
    </row>
    <row r="1944" spans="14:14" x14ac:dyDescent="0.25">
      <c r="N1944" s="1"/>
    </row>
    <row r="1945" spans="14:14" x14ac:dyDescent="0.25">
      <c r="N1945" s="1"/>
    </row>
    <row r="1946" spans="14:14" x14ac:dyDescent="0.25">
      <c r="N1946" s="1"/>
    </row>
    <row r="1947" spans="14:14" x14ac:dyDescent="0.25">
      <c r="N1947" s="1"/>
    </row>
    <row r="1948" spans="14:14" x14ac:dyDescent="0.25">
      <c r="N1948" s="1"/>
    </row>
    <row r="1949" spans="14:14" x14ac:dyDescent="0.25">
      <c r="N1949" s="1"/>
    </row>
    <row r="1950" spans="14:14" x14ac:dyDescent="0.25">
      <c r="N1950" s="1"/>
    </row>
    <row r="1951" spans="14:14" x14ac:dyDescent="0.25">
      <c r="N1951" s="1"/>
    </row>
    <row r="1952" spans="14:14" x14ac:dyDescent="0.25">
      <c r="N1952" s="1"/>
    </row>
    <row r="1953" spans="14:14" x14ac:dyDescent="0.25">
      <c r="N1953" s="1"/>
    </row>
    <row r="1954" spans="14:14" x14ac:dyDescent="0.25">
      <c r="N1954" s="1"/>
    </row>
    <row r="1955" spans="14:14" x14ac:dyDescent="0.25">
      <c r="N1955" s="1"/>
    </row>
    <row r="1956" spans="14:14" x14ac:dyDescent="0.25">
      <c r="N1956" s="1"/>
    </row>
    <row r="1957" spans="14:14" x14ac:dyDescent="0.25">
      <c r="N1957" s="1"/>
    </row>
    <row r="1958" spans="14:14" x14ac:dyDescent="0.25">
      <c r="N1958" s="1"/>
    </row>
    <row r="1959" spans="14:14" x14ac:dyDescent="0.25">
      <c r="N1959" s="1"/>
    </row>
    <row r="1960" spans="14:14" x14ac:dyDescent="0.25">
      <c r="N1960" s="1"/>
    </row>
    <row r="1961" spans="14:14" x14ac:dyDescent="0.25">
      <c r="N1961" s="1"/>
    </row>
    <row r="1962" spans="14:14" x14ac:dyDescent="0.25">
      <c r="N1962" s="1"/>
    </row>
    <row r="1963" spans="14:14" x14ac:dyDescent="0.25">
      <c r="N1963" s="1"/>
    </row>
    <row r="1964" spans="14:14" x14ac:dyDescent="0.25">
      <c r="N1964" s="1"/>
    </row>
    <row r="1965" spans="14:14" x14ac:dyDescent="0.25">
      <c r="N1965" s="1"/>
    </row>
    <row r="1966" spans="14:14" x14ac:dyDescent="0.25">
      <c r="N1966" s="1"/>
    </row>
    <row r="1967" spans="14:14" x14ac:dyDescent="0.25">
      <c r="N1967" s="1"/>
    </row>
    <row r="1968" spans="14:14" x14ac:dyDescent="0.25">
      <c r="N1968" s="1"/>
    </row>
    <row r="1969" spans="14:14" x14ac:dyDescent="0.25">
      <c r="N1969" s="1"/>
    </row>
    <row r="1970" spans="14:14" x14ac:dyDescent="0.25">
      <c r="N1970" s="1"/>
    </row>
    <row r="1971" spans="14:14" x14ac:dyDescent="0.25">
      <c r="N1971" s="1"/>
    </row>
    <row r="1972" spans="14:14" x14ac:dyDescent="0.25">
      <c r="N1972" s="1"/>
    </row>
    <row r="1973" spans="14:14" x14ac:dyDescent="0.25">
      <c r="N1973" s="1"/>
    </row>
    <row r="1974" spans="14:14" x14ac:dyDescent="0.25">
      <c r="N1974" s="1"/>
    </row>
    <row r="1975" spans="14:14" x14ac:dyDescent="0.25">
      <c r="N1975" s="1"/>
    </row>
    <row r="1976" spans="14:14" x14ac:dyDescent="0.25">
      <c r="N1976" s="1"/>
    </row>
    <row r="1977" spans="14:14" x14ac:dyDescent="0.25">
      <c r="N1977" s="1"/>
    </row>
    <row r="1978" spans="14:14" x14ac:dyDescent="0.25">
      <c r="N1978" s="1"/>
    </row>
    <row r="1979" spans="14:14" x14ac:dyDescent="0.25">
      <c r="N1979" s="1"/>
    </row>
    <row r="1980" spans="14:14" x14ac:dyDescent="0.25">
      <c r="N1980" s="1"/>
    </row>
    <row r="1981" spans="14:14" x14ac:dyDescent="0.25">
      <c r="N1981" s="1"/>
    </row>
    <row r="1982" spans="14:14" x14ac:dyDescent="0.25">
      <c r="N1982" s="1"/>
    </row>
    <row r="1983" spans="14:14" x14ac:dyDescent="0.25">
      <c r="N1983" s="1"/>
    </row>
    <row r="1984" spans="14:14" x14ac:dyDescent="0.25">
      <c r="N1984" s="1"/>
    </row>
    <row r="1985" spans="14:14" x14ac:dyDescent="0.25">
      <c r="N1985" s="1"/>
    </row>
    <row r="1986" spans="14:14" x14ac:dyDescent="0.25">
      <c r="N1986" s="1"/>
    </row>
    <row r="1987" spans="14:14" x14ac:dyDescent="0.25">
      <c r="N1987" s="1"/>
    </row>
    <row r="1988" spans="14:14" x14ac:dyDescent="0.25">
      <c r="N1988" s="1"/>
    </row>
    <row r="1989" spans="14:14" x14ac:dyDescent="0.25">
      <c r="N1989" s="1"/>
    </row>
    <row r="1990" spans="14:14" x14ac:dyDescent="0.25">
      <c r="N1990" s="1"/>
    </row>
    <row r="1991" spans="14:14" x14ac:dyDescent="0.25">
      <c r="N1991" s="1"/>
    </row>
    <row r="1992" spans="14:14" x14ac:dyDescent="0.25">
      <c r="N1992" s="1"/>
    </row>
    <row r="1993" spans="14:14" x14ac:dyDescent="0.25">
      <c r="N1993" s="1"/>
    </row>
    <row r="1994" spans="14:14" x14ac:dyDescent="0.25">
      <c r="N1994" s="1"/>
    </row>
    <row r="1995" spans="14:14" x14ac:dyDescent="0.25">
      <c r="N1995" s="1"/>
    </row>
    <row r="1996" spans="14:14" x14ac:dyDescent="0.25">
      <c r="N1996" s="1"/>
    </row>
    <row r="1997" spans="14:14" x14ac:dyDescent="0.25">
      <c r="N1997" s="1"/>
    </row>
    <row r="1998" spans="14:14" x14ac:dyDescent="0.25">
      <c r="N1998" s="1"/>
    </row>
    <row r="1999" spans="14:14" x14ac:dyDescent="0.25">
      <c r="N1999" s="1"/>
    </row>
    <row r="2000" spans="14:14" x14ac:dyDescent="0.25">
      <c r="N2000" s="1"/>
    </row>
    <row r="2001" spans="14:14" x14ac:dyDescent="0.25">
      <c r="N2001" s="1"/>
    </row>
    <row r="2002" spans="14:14" x14ac:dyDescent="0.25">
      <c r="N2002" s="1"/>
    </row>
    <row r="2003" spans="14:14" x14ac:dyDescent="0.25">
      <c r="N2003" s="1"/>
    </row>
    <row r="2004" spans="14:14" x14ac:dyDescent="0.25">
      <c r="N2004" s="1"/>
    </row>
    <row r="2005" spans="14:14" x14ac:dyDescent="0.25">
      <c r="N2005" s="1"/>
    </row>
    <row r="2006" spans="14:14" x14ac:dyDescent="0.25">
      <c r="N2006" s="1"/>
    </row>
    <row r="2007" spans="14:14" x14ac:dyDescent="0.25">
      <c r="N2007" s="1"/>
    </row>
    <row r="2008" spans="14:14" x14ac:dyDescent="0.25">
      <c r="N2008" s="1"/>
    </row>
    <row r="2009" spans="14:14" x14ac:dyDescent="0.25">
      <c r="N2009" s="1"/>
    </row>
    <row r="2010" spans="14:14" x14ac:dyDescent="0.25">
      <c r="N2010" s="1"/>
    </row>
    <row r="2011" spans="14:14" x14ac:dyDescent="0.25">
      <c r="N2011" s="1"/>
    </row>
    <row r="2012" spans="14:14" x14ac:dyDescent="0.25">
      <c r="N2012" s="1"/>
    </row>
    <row r="2013" spans="14:14" x14ac:dyDescent="0.25">
      <c r="N2013" s="1"/>
    </row>
    <row r="2014" spans="14:14" x14ac:dyDescent="0.25">
      <c r="N2014" s="1"/>
    </row>
    <row r="2015" spans="14:14" x14ac:dyDescent="0.25">
      <c r="N2015" s="1"/>
    </row>
    <row r="2016" spans="14:14" x14ac:dyDescent="0.25">
      <c r="N2016" s="1"/>
    </row>
    <row r="2017" spans="14:14" x14ac:dyDescent="0.25">
      <c r="N2017" s="1"/>
    </row>
    <row r="2018" spans="14:14" x14ac:dyDescent="0.25">
      <c r="N2018" s="1"/>
    </row>
    <row r="2019" spans="14:14" x14ac:dyDescent="0.25">
      <c r="N2019" s="1"/>
    </row>
    <row r="2020" spans="14:14" x14ac:dyDescent="0.25">
      <c r="N2020" s="1"/>
    </row>
    <row r="2021" spans="14:14" x14ac:dyDescent="0.25">
      <c r="N2021" s="1"/>
    </row>
    <row r="2022" spans="14:14" x14ac:dyDescent="0.25">
      <c r="N2022" s="1"/>
    </row>
    <row r="2023" spans="14:14" x14ac:dyDescent="0.25">
      <c r="N2023" s="1"/>
    </row>
    <row r="2024" spans="14:14" x14ac:dyDescent="0.25">
      <c r="N2024" s="1"/>
    </row>
    <row r="2025" spans="14:14" x14ac:dyDescent="0.25">
      <c r="N2025" s="1"/>
    </row>
    <row r="2026" spans="14:14" x14ac:dyDescent="0.25">
      <c r="N2026" s="1"/>
    </row>
    <row r="2027" spans="14:14" x14ac:dyDescent="0.25">
      <c r="N2027" s="1"/>
    </row>
    <row r="2028" spans="14:14" x14ac:dyDescent="0.25">
      <c r="N2028" s="1"/>
    </row>
    <row r="2029" spans="14:14" x14ac:dyDescent="0.25">
      <c r="N2029" s="1"/>
    </row>
    <row r="2030" spans="14:14" x14ac:dyDescent="0.25">
      <c r="N2030" s="1"/>
    </row>
    <row r="2031" spans="14:14" x14ac:dyDescent="0.25">
      <c r="N2031" s="1"/>
    </row>
    <row r="2032" spans="14:14" x14ac:dyDescent="0.25">
      <c r="N2032" s="1"/>
    </row>
    <row r="2033" spans="14:14" x14ac:dyDescent="0.25">
      <c r="N2033" s="1"/>
    </row>
    <row r="2034" spans="14:14" x14ac:dyDescent="0.25">
      <c r="N2034" s="1"/>
    </row>
    <row r="2035" spans="14:14" x14ac:dyDescent="0.25">
      <c r="N2035" s="1"/>
    </row>
    <row r="2036" spans="14:14" x14ac:dyDescent="0.25">
      <c r="N2036" s="1"/>
    </row>
    <row r="2037" spans="14:14" x14ac:dyDescent="0.25">
      <c r="N2037" s="1"/>
    </row>
    <row r="2038" spans="14:14" x14ac:dyDescent="0.25">
      <c r="N2038" s="1"/>
    </row>
    <row r="2039" spans="14:14" x14ac:dyDescent="0.25">
      <c r="N2039" s="1"/>
    </row>
    <row r="2040" spans="14:14" x14ac:dyDescent="0.25">
      <c r="N2040" s="1"/>
    </row>
    <row r="2041" spans="14:14" x14ac:dyDescent="0.25">
      <c r="N2041" s="1"/>
    </row>
    <row r="2042" spans="14:14" x14ac:dyDescent="0.25">
      <c r="N2042" s="1"/>
    </row>
    <row r="2043" spans="14:14" x14ac:dyDescent="0.25">
      <c r="N2043" s="1"/>
    </row>
    <row r="2044" spans="14:14" x14ac:dyDescent="0.25">
      <c r="N2044" s="1"/>
    </row>
    <row r="2045" spans="14:14" x14ac:dyDescent="0.25">
      <c r="N2045" s="1"/>
    </row>
    <row r="2046" spans="14:14" x14ac:dyDescent="0.25">
      <c r="N2046" s="1"/>
    </row>
    <row r="2047" spans="14:14" x14ac:dyDescent="0.25">
      <c r="N2047" s="1"/>
    </row>
    <row r="2048" spans="14:14" x14ac:dyDescent="0.25">
      <c r="N2048" s="1"/>
    </row>
    <row r="2049" spans="14:14" x14ac:dyDescent="0.25">
      <c r="N2049" s="1"/>
    </row>
    <row r="2050" spans="14:14" x14ac:dyDescent="0.25">
      <c r="N2050" s="1"/>
    </row>
    <row r="2051" spans="14:14" x14ac:dyDescent="0.25">
      <c r="N2051" s="1"/>
    </row>
    <row r="2052" spans="14:14" x14ac:dyDescent="0.25">
      <c r="N2052" s="1"/>
    </row>
    <row r="2053" spans="14:14" x14ac:dyDescent="0.25">
      <c r="N2053" s="1"/>
    </row>
    <row r="2054" spans="14:14" x14ac:dyDescent="0.25">
      <c r="N2054" s="1"/>
    </row>
    <row r="2055" spans="14:14" x14ac:dyDescent="0.25">
      <c r="N2055" s="1"/>
    </row>
    <row r="2056" spans="14:14" x14ac:dyDescent="0.25">
      <c r="N2056" s="1"/>
    </row>
    <row r="2057" spans="14:14" x14ac:dyDescent="0.25">
      <c r="N2057" s="1"/>
    </row>
    <row r="2058" spans="14:14" x14ac:dyDescent="0.25">
      <c r="N2058" s="1"/>
    </row>
    <row r="2059" spans="14:14" x14ac:dyDescent="0.25">
      <c r="N2059" s="1"/>
    </row>
    <row r="2060" spans="14:14" x14ac:dyDescent="0.25">
      <c r="N2060" s="1"/>
    </row>
    <row r="2061" spans="14:14" x14ac:dyDescent="0.25">
      <c r="N2061" s="1"/>
    </row>
    <row r="2062" spans="14:14" x14ac:dyDescent="0.25">
      <c r="N2062" s="1"/>
    </row>
    <row r="2063" spans="14:14" x14ac:dyDescent="0.25">
      <c r="N2063" s="1"/>
    </row>
    <row r="2064" spans="14:14" x14ac:dyDescent="0.25">
      <c r="N2064" s="1"/>
    </row>
    <row r="2065" spans="14:14" x14ac:dyDescent="0.25">
      <c r="N2065" s="1"/>
    </row>
    <row r="2066" spans="14:14" x14ac:dyDescent="0.25">
      <c r="N2066" s="1"/>
    </row>
    <row r="2067" spans="14:14" x14ac:dyDescent="0.25">
      <c r="N2067" s="1"/>
    </row>
    <row r="2068" spans="14:14" x14ac:dyDescent="0.25">
      <c r="N2068" s="1"/>
    </row>
    <row r="2069" spans="14:14" x14ac:dyDescent="0.25">
      <c r="N2069" s="1"/>
    </row>
    <row r="2070" spans="14:14" x14ac:dyDescent="0.25">
      <c r="N2070" s="1"/>
    </row>
    <row r="2071" spans="14:14" x14ac:dyDescent="0.25">
      <c r="N2071" s="1"/>
    </row>
    <row r="2072" spans="14:14" x14ac:dyDescent="0.25">
      <c r="N2072" s="1"/>
    </row>
    <row r="2073" spans="14:14" x14ac:dyDescent="0.25">
      <c r="N2073" s="1"/>
    </row>
    <row r="2074" spans="14:14" x14ac:dyDescent="0.25">
      <c r="N2074" s="1"/>
    </row>
    <row r="2075" spans="14:14" x14ac:dyDescent="0.25">
      <c r="N2075" s="1"/>
    </row>
    <row r="2076" spans="14:14" x14ac:dyDescent="0.25">
      <c r="N2076" s="1"/>
    </row>
    <row r="2077" spans="14:14" x14ac:dyDescent="0.25">
      <c r="N2077" s="1"/>
    </row>
    <row r="2078" spans="14:14" x14ac:dyDescent="0.25">
      <c r="N2078" s="1"/>
    </row>
    <row r="2079" spans="14:14" x14ac:dyDescent="0.25">
      <c r="N2079" s="1"/>
    </row>
    <row r="2080" spans="14:14" x14ac:dyDescent="0.25">
      <c r="N2080" s="1"/>
    </row>
    <row r="2081" spans="14:14" x14ac:dyDescent="0.25">
      <c r="N2081" s="1"/>
    </row>
    <row r="2082" spans="14:14" x14ac:dyDescent="0.25">
      <c r="N2082" s="1"/>
    </row>
    <row r="2083" spans="14:14" x14ac:dyDescent="0.25">
      <c r="N2083" s="1"/>
    </row>
    <row r="2084" spans="14:14" x14ac:dyDescent="0.25">
      <c r="N2084" s="1"/>
    </row>
    <row r="2085" spans="14:14" x14ac:dyDescent="0.25">
      <c r="N2085" s="1"/>
    </row>
    <row r="2086" spans="14:14" x14ac:dyDescent="0.25">
      <c r="N2086" s="1"/>
    </row>
    <row r="2087" spans="14:14" x14ac:dyDescent="0.25">
      <c r="N2087" s="1"/>
    </row>
    <row r="2088" spans="14:14" x14ac:dyDescent="0.25">
      <c r="N2088" s="1"/>
    </row>
    <row r="2089" spans="14:14" x14ac:dyDescent="0.25">
      <c r="N2089" s="1"/>
    </row>
    <row r="2090" spans="14:14" x14ac:dyDescent="0.25">
      <c r="N2090" s="1"/>
    </row>
    <row r="2091" spans="14:14" x14ac:dyDescent="0.25">
      <c r="N2091" s="1"/>
    </row>
    <row r="2092" spans="14:14" x14ac:dyDescent="0.25">
      <c r="N2092" s="1"/>
    </row>
    <row r="2093" spans="14:14" x14ac:dyDescent="0.25">
      <c r="N2093" s="1"/>
    </row>
    <row r="2094" spans="14:14" x14ac:dyDescent="0.25">
      <c r="N2094" s="1"/>
    </row>
    <row r="2095" spans="14:14" x14ac:dyDescent="0.25">
      <c r="N2095" s="1"/>
    </row>
    <row r="2096" spans="14:14" x14ac:dyDescent="0.25">
      <c r="N2096" s="1"/>
    </row>
    <row r="2097" spans="14:14" x14ac:dyDescent="0.25">
      <c r="N2097" s="1"/>
    </row>
    <row r="2098" spans="14:14" x14ac:dyDescent="0.25">
      <c r="N2098" s="1"/>
    </row>
    <row r="2099" spans="14:14" x14ac:dyDescent="0.25">
      <c r="N2099" s="1"/>
    </row>
    <row r="2100" spans="14:14" x14ac:dyDescent="0.25">
      <c r="N2100" s="1"/>
    </row>
    <row r="2101" spans="14:14" x14ac:dyDescent="0.25">
      <c r="N2101" s="1"/>
    </row>
    <row r="2102" spans="14:14" x14ac:dyDescent="0.25">
      <c r="N2102" s="1"/>
    </row>
    <row r="2103" spans="14:14" x14ac:dyDescent="0.25">
      <c r="N2103" s="1"/>
    </row>
    <row r="2104" spans="14:14" x14ac:dyDescent="0.25">
      <c r="N2104" s="1"/>
    </row>
    <row r="2105" spans="14:14" x14ac:dyDescent="0.25">
      <c r="N2105" s="1"/>
    </row>
    <row r="2106" spans="14:14" x14ac:dyDescent="0.25">
      <c r="N2106" s="1"/>
    </row>
    <row r="2107" spans="14:14" x14ac:dyDescent="0.25">
      <c r="N2107" s="1"/>
    </row>
    <row r="2108" spans="14:14" x14ac:dyDescent="0.25">
      <c r="N2108" s="1"/>
    </row>
    <row r="2109" spans="14:14" x14ac:dyDescent="0.25">
      <c r="N2109" s="1"/>
    </row>
    <row r="2110" spans="14:14" x14ac:dyDescent="0.25">
      <c r="N2110" s="1"/>
    </row>
    <row r="2111" spans="14:14" x14ac:dyDescent="0.25">
      <c r="N2111" s="1"/>
    </row>
    <row r="2112" spans="14:14" x14ac:dyDescent="0.25">
      <c r="N2112" s="1"/>
    </row>
    <row r="2113" spans="14:14" x14ac:dyDescent="0.25">
      <c r="N2113" s="1"/>
    </row>
    <row r="2114" spans="14:14" x14ac:dyDescent="0.25">
      <c r="N2114" s="1"/>
    </row>
    <row r="2115" spans="14:14" x14ac:dyDescent="0.25">
      <c r="N2115" s="1"/>
    </row>
    <row r="2116" spans="14:14" x14ac:dyDescent="0.25">
      <c r="N2116" s="1"/>
    </row>
    <row r="2117" spans="14:14" x14ac:dyDescent="0.25">
      <c r="N2117" s="1"/>
    </row>
    <row r="2118" spans="14:14" x14ac:dyDescent="0.25">
      <c r="N2118" s="1"/>
    </row>
    <row r="2119" spans="14:14" x14ac:dyDescent="0.25">
      <c r="N2119" s="1"/>
    </row>
    <row r="2120" spans="14:14" x14ac:dyDescent="0.25">
      <c r="N2120" s="1"/>
    </row>
    <row r="2121" spans="14:14" x14ac:dyDescent="0.25">
      <c r="N2121" s="1"/>
    </row>
    <row r="2122" spans="14:14" x14ac:dyDescent="0.25">
      <c r="N2122" s="1"/>
    </row>
    <row r="2123" spans="14:14" x14ac:dyDescent="0.25">
      <c r="N2123" s="1"/>
    </row>
    <row r="2124" spans="14:14" x14ac:dyDescent="0.25">
      <c r="N2124" s="1"/>
    </row>
    <row r="2125" spans="14:14" x14ac:dyDescent="0.25">
      <c r="N2125" s="1"/>
    </row>
    <row r="2126" spans="14:14" x14ac:dyDescent="0.25">
      <c r="N2126" s="1"/>
    </row>
    <row r="2127" spans="14:14" x14ac:dyDescent="0.25">
      <c r="N2127" s="1"/>
    </row>
    <row r="2128" spans="14:14" x14ac:dyDescent="0.25">
      <c r="N2128" s="1"/>
    </row>
    <row r="2129" spans="14:14" x14ac:dyDescent="0.25">
      <c r="N2129" s="1"/>
    </row>
    <row r="2130" spans="14:14" x14ac:dyDescent="0.25">
      <c r="N2130" s="1"/>
    </row>
    <row r="2131" spans="14:14" x14ac:dyDescent="0.25">
      <c r="N2131" s="1"/>
    </row>
    <row r="2132" spans="14:14" x14ac:dyDescent="0.25">
      <c r="N2132" s="1"/>
    </row>
    <row r="2133" spans="14:14" x14ac:dyDescent="0.25">
      <c r="N2133" s="1"/>
    </row>
    <row r="2134" spans="14:14" x14ac:dyDescent="0.25">
      <c r="N2134" s="1"/>
    </row>
    <row r="2135" spans="14:14" x14ac:dyDescent="0.25">
      <c r="N2135" s="1"/>
    </row>
    <row r="2136" spans="14:14" x14ac:dyDescent="0.25">
      <c r="N2136" s="1"/>
    </row>
    <row r="2137" spans="14:14" x14ac:dyDescent="0.25">
      <c r="N2137" s="1"/>
    </row>
    <row r="2138" spans="14:14" x14ac:dyDescent="0.25">
      <c r="N2138" s="1"/>
    </row>
    <row r="2139" spans="14:14" x14ac:dyDescent="0.25">
      <c r="N2139" s="1"/>
    </row>
    <row r="2140" spans="14:14" x14ac:dyDescent="0.25">
      <c r="N2140" s="1"/>
    </row>
    <row r="2141" spans="14:14" x14ac:dyDescent="0.25">
      <c r="N2141" s="1"/>
    </row>
    <row r="2142" spans="14:14" x14ac:dyDescent="0.25">
      <c r="N2142" s="1"/>
    </row>
    <row r="2143" spans="14:14" x14ac:dyDescent="0.25">
      <c r="N2143" s="1"/>
    </row>
    <row r="2144" spans="14:14" x14ac:dyDescent="0.25">
      <c r="N2144" s="1"/>
    </row>
    <row r="2145" spans="14:14" x14ac:dyDescent="0.25">
      <c r="N2145" s="1"/>
    </row>
    <row r="2146" spans="14:14" x14ac:dyDescent="0.25">
      <c r="N2146" s="1"/>
    </row>
    <row r="2147" spans="14:14" x14ac:dyDescent="0.25">
      <c r="N2147" s="1"/>
    </row>
    <row r="2148" spans="14:14" x14ac:dyDescent="0.25">
      <c r="N2148" s="1"/>
    </row>
    <row r="2149" spans="14:14" x14ac:dyDescent="0.25">
      <c r="N2149" s="1"/>
    </row>
    <row r="2150" spans="14:14" x14ac:dyDescent="0.25">
      <c r="N2150" s="1"/>
    </row>
    <row r="2151" spans="14:14" x14ac:dyDescent="0.25">
      <c r="N2151" s="1"/>
    </row>
    <row r="2152" spans="14:14" x14ac:dyDescent="0.25">
      <c r="N2152" s="1"/>
    </row>
    <row r="2153" spans="14:14" x14ac:dyDescent="0.25">
      <c r="N2153" s="1"/>
    </row>
    <row r="2154" spans="14:14" x14ac:dyDescent="0.25">
      <c r="N2154" s="1"/>
    </row>
    <row r="2155" spans="14:14" x14ac:dyDescent="0.25">
      <c r="N2155" s="1"/>
    </row>
    <row r="2156" spans="14:14" x14ac:dyDescent="0.25">
      <c r="N2156" s="1"/>
    </row>
    <row r="2157" spans="14:14" x14ac:dyDescent="0.25">
      <c r="N2157" s="1"/>
    </row>
    <row r="2158" spans="14:14" x14ac:dyDescent="0.25">
      <c r="N2158" s="1"/>
    </row>
    <row r="2159" spans="14:14" x14ac:dyDescent="0.25">
      <c r="N2159" s="1"/>
    </row>
    <row r="2160" spans="14:14" x14ac:dyDescent="0.25">
      <c r="N2160" s="1"/>
    </row>
    <row r="2161" spans="14:14" x14ac:dyDescent="0.25">
      <c r="N2161" s="1"/>
    </row>
    <row r="2162" spans="14:14" x14ac:dyDescent="0.25">
      <c r="N2162" s="1"/>
    </row>
    <row r="2163" spans="14:14" x14ac:dyDescent="0.25">
      <c r="N2163" s="1"/>
    </row>
    <row r="2164" spans="14:14" x14ac:dyDescent="0.25">
      <c r="N2164" s="1"/>
    </row>
    <row r="2165" spans="14:14" x14ac:dyDescent="0.25">
      <c r="N2165" s="1"/>
    </row>
    <row r="2166" spans="14:14" x14ac:dyDescent="0.25">
      <c r="N2166" s="1"/>
    </row>
    <row r="2167" spans="14:14" x14ac:dyDescent="0.25">
      <c r="N2167" s="1"/>
    </row>
    <row r="2168" spans="14:14" x14ac:dyDescent="0.25">
      <c r="N2168" s="1"/>
    </row>
    <row r="2169" spans="14:14" x14ac:dyDescent="0.25">
      <c r="N2169" s="1"/>
    </row>
    <row r="2170" spans="14:14" x14ac:dyDescent="0.25">
      <c r="N2170" s="1"/>
    </row>
    <row r="2171" spans="14:14" x14ac:dyDescent="0.25">
      <c r="N2171" s="1"/>
    </row>
    <row r="2172" spans="14:14" x14ac:dyDescent="0.25">
      <c r="N2172" s="1"/>
    </row>
    <row r="2173" spans="14:14" x14ac:dyDescent="0.25">
      <c r="N2173" s="1"/>
    </row>
    <row r="2174" spans="14:14" x14ac:dyDescent="0.25">
      <c r="N2174" s="1"/>
    </row>
    <row r="2175" spans="14:14" x14ac:dyDescent="0.25">
      <c r="N2175" s="1"/>
    </row>
    <row r="2176" spans="14:14" x14ac:dyDescent="0.25">
      <c r="N2176" s="1"/>
    </row>
    <row r="2177" spans="14:14" x14ac:dyDescent="0.25">
      <c r="N2177" s="1"/>
    </row>
    <row r="2178" spans="14:14" x14ac:dyDescent="0.25">
      <c r="N2178" s="1"/>
    </row>
    <row r="2179" spans="14:14" x14ac:dyDescent="0.25">
      <c r="N2179" s="1"/>
    </row>
    <row r="2180" spans="14:14" x14ac:dyDescent="0.25">
      <c r="N2180" s="1"/>
    </row>
    <row r="2181" spans="14:14" x14ac:dyDescent="0.25">
      <c r="N2181" s="1"/>
    </row>
    <row r="2182" spans="14:14" x14ac:dyDescent="0.25">
      <c r="N2182" s="1"/>
    </row>
    <row r="2183" spans="14:14" x14ac:dyDescent="0.25">
      <c r="N2183" s="1"/>
    </row>
    <row r="2184" spans="14:14" x14ac:dyDescent="0.25">
      <c r="N2184" s="1"/>
    </row>
    <row r="2185" spans="14:14" x14ac:dyDescent="0.25">
      <c r="N2185" s="1"/>
    </row>
    <row r="2186" spans="14:14" x14ac:dyDescent="0.25">
      <c r="N2186" s="1"/>
    </row>
    <row r="2187" spans="14:14" x14ac:dyDescent="0.25">
      <c r="N2187" s="1"/>
    </row>
    <row r="2188" spans="14:14" x14ac:dyDescent="0.25">
      <c r="N2188" s="1"/>
    </row>
    <row r="2189" spans="14:14" x14ac:dyDescent="0.25">
      <c r="N2189" s="1"/>
    </row>
    <row r="2190" spans="14:14" x14ac:dyDescent="0.25">
      <c r="N2190" s="1"/>
    </row>
    <row r="2191" spans="14:14" x14ac:dyDescent="0.25">
      <c r="N2191" s="1"/>
    </row>
    <row r="2192" spans="14:14" x14ac:dyDescent="0.25">
      <c r="N2192" s="1"/>
    </row>
    <row r="2193" spans="14:14" x14ac:dyDescent="0.25">
      <c r="N2193" s="1"/>
    </row>
    <row r="2194" spans="14:14" x14ac:dyDescent="0.25">
      <c r="N2194" s="1"/>
    </row>
    <row r="2195" spans="14:14" x14ac:dyDescent="0.25">
      <c r="N2195" s="1"/>
    </row>
    <row r="2196" spans="14:14" x14ac:dyDescent="0.25">
      <c r="N2196" s="1"/>
    </row>
    <row r="2197" spans="14:14" x14ac:dyDescent="0.25">
      <c r="N2197" s="1"/>
    </row>
    <row r="2198" spans="14:14" x14ac:dyDescent="0.25">
      <c r="N2198" s="1"/>
    </row>
    <row r="2199" spans="14:14" x14ac:dyDescent="0.25">
      <c r="N2199" s="1"/>
    </row>
    <row r="2200" spans="14:14" x14ac:dyDescent="0.25">
      <c r="N2200" s="1"/>
    </row>
    <row r="2201" spans="14:14" x14ac:dyDescent="0.25">
      <c r="N2201" s="1"/>
    </row>
    <row r="2202" spans="14:14" x14ac:dyDescent="0.25">
      <c r="N2202" s="1"/>
    </row>
    <row r="2203" spans="14:14" x14ac:dyDescent="0.25">
      <c r="N2203" s="1"/>
    </row>
    <row r="2204" spans="14:14" x14ac:dyDescent="0.25">
      <c r="N2204" s="1"/>
    </row>
    <row r="2205" spans="14:14" x14ac:dyDescent="0.25">
      <c r="N2205" s="1"/>
    </row>
    <row r="2206" spans="14:14" x14ac:dyDescent="0.25">
      <c r="N2206" s="1"/>
    </row>
    <row r="2207" spans="14:14" x14ac:dyDescent="0.25">
      <c r="N2207" s="1"/>
    </row>
    <row r="2208" spans="14:14" x14ac:dyDescent="0.25">
      <c r="N2208" s="1"/>
    </row>
    <row r="2209" spans="14:14" x14ac:dyDescent="0.25">
      <c r="N2209" s="1"/>
    </row>
    <row r="2210" spans="14:14" x14ac:dyDescent="0.25">
      <c r="N2210" s="1"/>
    </row>
    <row r="2211" spans="14:14" x14ac:dyDescent="0.25">
      <c r="N2211" s="1"/>
    </row>
    <row r="2212" spans="14:14" x14ac:dyDescent="0.25">
      <c r="N2212" s="1"/>
    </row>
    <row r="2213" spans="14:14" x14ac:dyDescent="0.25">
      <c r="N2213" s="1"/>
    </row>
    <row r="2214" spans="14:14" x14ac:dyDescent="0.25">
      <c r="N2214" s="1"/>
    </row>
    <row r="2215" spans="14:14" x14ac:dyDescent="0.25">
      <c r="N2215" s="1"/>
    </row>
    <row r="2216" spans="14:14" x14ac:dyDescent="0.25">
      <c r="N2216" s="1"/>
    </row>
    <row r="2217" spans="14:14" x14ac:dyDescent="0.25">
      <c r="N2217" s="1"/>
    </row>
    <row r="2218" spans="14:14" x14ac:dyDescent="0.25">
      <c r="N2218" s="1"/>
    </row>
    <row r="2219" spans="14:14" x14ac:dyDescent="0.25">
      <c r="N2219" s="1"/>
    </row>
    <row r="2220" spans="14:14" x14ac:dyDescent="0.25">
      <c r="N2220" s="1"/>
    </row>
    <row r="2221" spans="14:14" x14ac:dyDescent="0.25">
      <c r="N2221" s="1"/>
    </row>
    <row r="2222" spans="14:14" x14ac:dyDescent="0.25">
      <c r="N2222" s="1"/>
    </row>
    <row r="2223" spans="14:14" x14ac:dyDescent="0.25">
      <c r="N2223" s="1"/>
    </row>
    <row r="2224" spans="14:14" x14ac:dyDescent="0.25">
      <c r="N2224" s="1"/>
    </row>
    <row r="2225" spans="14:14" x14ac:dyDescent="0.25">
      <c r="N2225" s="1"/>
    </row>
    <row r="2226" spans="14:14" x14ac:dyDescent="0.25">
      <c r="N2226" s="1"/>
    </row>
    <row r="2227" spans="14:14" x14ac:dyDescent="0.25">
      <c r="N2227" s="1"/>
    </row>
    <row r="2228" spans="14:14" x14ac:dyDescent="0.25">
      <c r="N2228" s="1"/>
    </row>
    <row r="2229" spans="14:14" x14ac:dyDescent="0.25">
      <c r="N2229" s="1"/>
    </row>
    <row r="2230" spans="14:14" x14ac:dyDescent="0.25">
      <c r="N2230" s="1"/>
    </row>
    <row r="2231" spans="14:14" x14ac:dyDescent="0.25">
      <c r="N2231" s="1"/>
    </row>
    <row r="2232" spans="14:14" x14ac:dyDescent="0.25">
      <c r="N2232" s="1"/>
    </row>
    <row r="2233" spans="14:14" x14ac:dyDescent="0.25">
      <c r="N2233" s="1"/>
    </row>
    <row r="2234" spans="14:14" x14ac:dyDescent="0.25">
      <c r="N2234" s="1"/>
    </row>
    <row r="2235" spans="14:14" x14ac:dyDescent="0.25">
      <c r="N2235" s="1"/>
    </row>
    <row r="2236" spans="14:14" x14ac:dyDescent="0.25">
      <c r="N2236" s="1"/>
    </row>
    <row r="2237" spans="14:14" x14ac:dyDescent="0.25">
      <c r="N2237" s="1"/>
    </row>
    <row r="2238" spans="14:14" x14ac:dyDescent="0.25">
      <c r="N2238" s="1"/>
    </row>
    <row r="2239" spans="14:14" x14ac:dyDescent="0.25">
      <c r="N2239" s="1"/>
    </row>
    <row r="2240" spans="14:14" x14ac:dyDescent="0.25">
      <c r="N2240" s="1"/>
    </row>
    <row r="2241" spans="14:14" x14ac:dyDescent="0.25">
      <c r="N2241" s="1"/>
    </row>
    <row r="2242" spans="14:14" x14ac:dyDescent="0.25">
      <c r="N2242" s="1"/>
    </row>
    <row r="2243" spans="14:14" x14ac:dyDescent="0.25">
      <c r="N2243" s="1"/>
    </row>
    <row r="2244" spans="14:14" x14ac:dyDescent="0.25">
      <c r="N2244" s="1"/>
    </row>
    <row r="2245" spans="14:14" x14ac:dyDescent="0.25">
      <c r="N2245" s="1"/>
    </row>
    <row r="2246" spans="14:14" x14ac:dyDescent="0.25">
      <c r="N2246" s="1"/>
    </row>
    <row r="2247" spans="14:14" x14ac:dyDescent="0.25">
      <c r="N2247" s="1"/>
    </row>
    <row r="2248" spans="14:14" x14ac:dyDescent="0.25">
      <c r="N2248" s="1"/>
    </row>
    <row r="2249" spans="14:14" x14ac:dyDescent="0.25">
      <c r="N2249" s="1"/>
    </row>
    <row r="2250" spans="14:14" x14ac:dyDescent="0.25">
      <c r="N2250" s="1"/>
    </row>
    <row r="2251" spans="14:14" x14ac:dyDescent="0.25">
      <c r="N2251" s="1"/>
    </row>
    <row r="2252" spans="14:14" x14ac:dyDescent="0.25">
      <c r="N2252" s="1"/>
    </row>
    <row r="2253" spans="14:14" x14ac:dyDescent="0.25">
      <c r="N2253" s="1"/>
    </row>
    <row r="2254" spans="14:14" x14ac:dyDescent="0.25">
      <c r="N2254" s="1"/>
    </row>
    <row r="2255" spans="14:14" x14ac:dyDescent="0.25">
      <c r="N2255" s="1"/>
    </row>
    <row r="2256" spans="14:14" x14ac:dyDescent="0.25">
      <c r="N2256" s="1"/>
    </row>
    <row r="2257" spans="14:14" x14ac:dyDescent="0.25">
      <c r="N2257" s="1"/>
    </row>
    <row r="2258" spans="14:14" x14ac:dyDescent="0.25">
      <c r="N2258" s="1"/>
    </row>
    <row r="2259" spans="14:14" x14ac:dyDescent="0.25">
      <c r="N2259" s="1"/>
    </row>
    <row r="2260" spans="14:14" x14ac:dyDescent="0.25">
      <c r="N2260" s="1"/>
    </row>
    <row r="2261" spans="14:14" x14ac:dyDescent="0.25">
      <c r="N2261" s="1"/>
    </row>
    <row r="2262" spans="14:14" x14ac:dyDescent="0.25">
      <c r="N2262" s="1"/>
    </row>
    <row r="2263" spans="14:14" x14ac:dyDescent="0.25">
      <c r="N2263" s="1"/>
    </row>
    <row r="2264" spans="14:14" x14ac:dyDescent="0.25">
      <c r="N2264" s="1"/>
    </row>
    <row r="2265" spans="14:14" x14ac:dyDescent="0.25">
      <c r="N2265" s="1"/>
    </row>
    <row r="2266" spans="14:14" x14ac:dyDescent="0.25">
      <c r="N2266" s="1"/>
    </row>
    <row r="2267" spans="14:14" x14ac:dyDescent="0.25">
      <c r="N2267" s="1"/>
    </row>
    <row r="2268" spans="14:14" x14ac:dyDescent="0.25">
      <c r="N2268" s="1"/>
    </row>
    <row r="2269" spans="14:14" x14ac:dyDescent="0.25">
      <c r="N2269" s="1"/>
    </row>
    <row r="2270" spans="14:14" x14ac:dyDescent="0.25">
      <c r="N2270" s="1"/>
    </row>
    <row r="2271" spans="14:14" x14ac:dyDescent="0.25">
      <c r="N2271" s="1"/>
    </row>
    <row r="2272" spans="14:14" x14ac:dyDescent="0.25">
      <c r="N2272" s="1"/>
    </row>
    <row r="2273" spans="14:14" x14ac:dyDescent="0.25">
      <c r="N2273" s="1"/>
    </row>
    <row r="2274" spans="14:14" x14ac:dyDescent="0.25">
      <c r="N2274" s="1"/>
    </row>
    <row r="2275" spans="14:14" x14ac:dyDescent="0.25">
      <c r="N2275" s="1"/>
    </row>
    <row r="2276" spans="14:14" x14ac:dyDescent="0.25">
      <c r="N2276" s="1"/>
    </row>
    <row r="2277" spans="14:14" x14ac:dyDescent="0.25">
      <c r="N2277" s="1"/>
    </row>
    <row r="2278" spans="14:14" x14ac:dyDescent="0.25">
      <c r="N2278" s="1"/>
    </row>
    <row r="2279" spans="14:14" x14ac:dyDescent="0.25">
      <c r="N2279" s="1"/>
    </row>
    <row r="2280" spans="14:14" x14ac:dyDescent="0.25">
      <c r="N2280" s="1"/>
    </row>
    <row r="2281" spans="14:14" x14ac:dyDescent="0.25">
      <c r="N2281" s="1"/>
    </row>
  </sheetData>
  <mergeCells count="2">
    <mergeCell ref="G3:G10"/>
    <mergeCell ref="G11:G15"/>
  </mergeCells>
  <phoneticPr fontId="4" type="noConversion"/>
  <hyperlinks>
    <hyperlink ref="S1" location="'Table of Content'!A1" display="Table of Content" xr:uid="{F9AB0F5E-1B8A-4737-9AE1-F563DCF14FFC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70BE-899B-434C-B547-D579905313DE}">
  <dimension ref="A1:M301"/>
  <sheetViews>
    <sheetView zoomScaleNormal="100" workbookViewId="0">
      <selection activeCell="L3" sqref="L3"/>
    </sheetView>
  </sheetViews>
  <sheetFormatPr defaultColWidth="8.81640625" defaultRowHeight="12.5" x14ac:dyDescent="0.25"/>
  <cols>
    <col min="1" max="1" width="32.54296875" style="64" customWidth="1"/>
    <col min="2" max="2" width="13.54296875" style="64" bestFit="1" customWidth="1"/>
    <col min="3" max="3" width="11.54296875" style="64" customWidth="1"/>
    <col min="4" max="4" width="15.90625" style="64" customWidth="1"/>
    <col min="5" max="5" width="11.7265625" style="64" customWidth="1"/>
    <col min="6" max="6" width="11.54296875" style="64" customWidth="1"/>
    <col min="7" max="7" width="13.1796875" style="64" customWidth="1"/>
    <col min="8" max="8" width="14" style="64" bestFit="1" customWidth="1"/>
    <col min="9" max="9" width="13.81640625" style="64" bestFit="1" customWidth="1"/>
    <col min="10" max="10" width="11" style="64" bestFit="1" customWidth="1"/>
    <col min="11" max="11" width="11.1796875" style="64" bestFit="1" customWidth="1"/>
    <col min="12" max="16384" width="8.81640625" style="64"/>
  </cols>
  <sheetData>
    <row r="1" spans="1:13" ht="13" x14ac:dyDescent="0.3">
      <c r="A1" s="622" t="s">
        <v>592</v>
      </c>
      <c r="B1" s="622"/>
      <c r="C1" s="622"/>
      <c r="D1" s="622"/>
      <c r="E1" s="622"/>
      <c r="F1" s="622"/>
      <c r="G1" s="622"/>
      <c r="H1" s="622"/>
      <c r="I1" s="622"/>
      <c r="J1" s="622"/>
      <c r="M1" s="234" t="s">
        <v>304</v>
      </c>
    </row>
    <row r="2" spans="1:13" ht="14.5" customHeight="1" x14ac:dyDescent="0.3">
      <c r="A2" s="571" t="s">
        <v>607</v>
      </c>
      <c r="B2" s="572"/>
      <c r="C2" s="572"/>
      <c r="D2" s="572"/>
      <c r="E2" s="572"/>
      <c r="F2" s="572"/>
      <c r="G2" s="572"/>
      <c r="H2" s="572"/>
      <c r="I2" s="572"/>
      <c r="J2" s="572"/>
      <c r="K2" s="573"/>
    </row>
    <row r="3" spans="1:13" ht="13" x14ac:dyDescent="0.3">
      <c r="A3" s="80" t="s">
        <v>443</v>
      </c>
      <c r="B3" s="80" t="s">
        <v>316</v>
      </c>
      <c r="C3" s="80" t="s">
        <v>317</v>
      </c>
      <c r="D3" s="80" t="s">
        <v>318</v>
      </c>
      <c r="E3" s="80" t="s">
        <v>319</v>
      </c>
      <c r="F3" s="80" t="s">
        <v>320</v>
      </c>
      <c r="G3" s="80" t="s">
        <v>321</v>
      </c>
      <c r="H3" s="177" t="s">
        <v>322</v>
      </c>
      <c r="I3" s="80">
        <v>2023</v>
      </c>
      <c r="J3" s="80">
        <v>2024</v>
      </c>
      <c r="K3" s="80" t="s">
        <v>262</v>
      </c>
    </row>
    <row r="4" spans="1:13" x14ac:dyDescent="0.25">
      <c r="A4" s="90" t="s">
        <v>546</v>
      </c>
      <c r="B4" s="480">
        <v>28051.813540310002</v>
      </c>
      <c r="C4" s="480">
        <v>28134.657778230001</v>
      </c>
      <c r="D4" s="480">
        <v>29739.904570590101</v>
      </c>
      <c r="E4" s="480">
        <v>31461.102510700002</v>
      </c>
      <c r="F4" s="480">
        <v>28244.177027599999</v>
      </c>
      <c r="G4" s="480">
        <v>32311.662091310001</v>
      </c>
      <c r="H4" s="480">
        <v>49498.0753668697</v>
      </c>
      <c r="I4" s="480">
        <v>56672.706995728702</v>
      </c>
      <c r="J4" s="480">
        <v>59011.076846670301</v>
      </c>
      <c r="K4" s="90">
        <f>SUM(B4:J4)</f>
        <v>343125.17672800884</v>
      </c>
      <c r="L4" s="130"/>
    </row>
    <row r="5" spans="1:13" x14ac:dyDescent="0.25">
      <c r="A5" s="99" t="s">
        <v>547</v>
      </c>
      <c r="B5" s="481">
        <v>67181.825363459095</v>
      </c>
      <c r="C5" s="481">
        <v>58893.447253988299</v>
      </c>
      <c r="D5" s="481">
        <v>70363.226578303205</v>
      </c>
      <c r="E5" s="481">
        <v>73110.255866157895</v>
      </c>
      <c r="F5" s="481">
        <v>71891.043844320098</v>
      </c>
      <c r="G5" s="481">
        <v>82273.669192380912</v>
      </c>
      <c r="H5" s="481">
        <v>56072.507004950101</v>
      </c>
      <c r="I5" s="481">
        <v>57046.943175501503</v>
      </c>
      <c r="J5" s="481">
        <v>71684.037512112205</v>
      </c>
      <c r="K5" s="99">
        <f>SUM(B5:J5)</f>
        <v>608516.95579117327</v>
      </c>
      <c r="L5" s="130"/>
    </row>
    <row r="6" spans="1:13" x14ac:dyDescent="0.25">
      <c r="A6" s="100" t="s">
        <v>542</v>
      </c>
      <c r="B6" s="100">
        <f t="shared" ref="B6:J6" si="0">B4-B5</f>
        <v>-39130.011823149092</v>
      </c>
      <c r="C6" s="100">
        <f t="shared" si="0"/>
        <v>-30758.789475758298</v>
      </c>
      <c r="D6" s="100">
        <f t="shared" si="0"/>
        <v>-40623.322007713105</v>
      </c>
      <c r="E6" s="100">
        <f t="shared" si="0"/>
        <v>-41649.153355457893</v>
      </c>
      <c r="F6" s="100">
        <f t="shared" si="0"/>
        <v>-43646.866816720096</v>
      </c>
      <c r="G6" s="100">
        <f t="shared" si="0"/>
        <v>-49962.007101070907</v>
      </c>
      <c r="H6" s="100">
        <f t="shared" si="0"/>
        <v>-6574.4316380804012</v>
      </c>
      <c r="I6" s="100">
        <f t="shared" si="0"/>
        <v>-374.23617977280082</v>
      </c>
      <c r="J6" s="100">
        <f t="shared" si="0"/>
        <v>-12672.960665441904</v>
      </c>
      <c r="K6" s="100"/>
    </row>
    <row r="7" spans="1:13" x14ac:dyDescent="0.25">
      <c r="A7" s="131"/>
      <c r="B7" s="131"/>
      <c r="C7" s="131"/>
      <c r="D7" s="131"/>
      <c r="E7" s="131"/>
      <c r="F7" s="131"/>
      <c r="G7" s="131"/>
      <c r="H7" s="131"/>
    </row>
    <row r="9" spans="1:13" ht="14.5" customHeight="1" x14ac:dyDescent="0.25">
      <c r="A9" s="577" t="s">
        <v>1004</v>
      </c>
      <c r="B9" s="627"/>
      <c r="C9" s="627"/>
      <c r="D9" s="627"/>
      <c r="E9" s="627"/>
      <c r="F9" s="620"/>
    </row>
    <row r="10" spans="1:13" ht="13" x14ac:dyDescent="0.3">
      <c r="A10" s="80" t="s">
        <v>327</v>
      </c>
      <c r="B10" s="80" t="s">
        <v>445</v>
      </c>
      <c r="C10" s="80" t="s">
        <v>290</v>
      </c>
      <c r="D10" s="80" t="s">
        <v>543</v>
      </c>
      <c r="E10" s="80" t="s">
        <v>444</v>
      </c>
      <c r="F10" s="80" t="s">
        <v>290</v>
      </c>
    </row>
    <row r="11" spans="1:13" x14ac:dyDescent="0.25">
      <c r="A11" s="65" t="s">
        <v>291</v>
      </c>
      <c r="B11" s="69">
        <v>2293.7555898200003</v>
      </c>
      <c r="C11" s="343">
        <f t="shared" ref="C11:C37" si="1">(B11/$B$49)*100</f>
        <v>44.867465494053185</v>
      </c>
      <c r="D11" s="65" t="s">
        <v>291</v>
      </c>
      <c r="E11" s="69">
        <v>5149.7734922699801</v>
      </c>
      <c r="F11" s="242">
        <f>(E11/$E$49)*100</f>
        <v>83.750226434209026</v>
      </c>
    </row>
    <row r="12" spans="1:13" x14ac:dyDescent="0.25">
      <c r="A12" s="65" t="s">
        <v>331</v>
      </c>
      <c r="B12" s="69">
        <v>1350.2466451400001</v>
      </c>
      <c r="C12" s="243">
        <f t="shared" si="1"/>
        <v>26.411769862557215</v>
      </c>
      <c r="D12" s="65" t="s">
        <v>333</v>
      </c>
      <c r="E12" s="69">
        <v>262.1894514</v>
      </c>
      <c r="F12" s="242">
        <f t="shared" ref="F12:F48" si="2">(E12/$E$49)*100</f>
        <v>4.2639595617887922</v>
      </c>
    </row>
    <row r="13" spans="1:13" x14ac:dyDescent="0.25">
      <c r="A13" s="65" t="s">
        <v>333</v>
      </c>
      <c r="B13" s="69">
        <v>777.24616471000297</v>
      </c>
      <c r="C13" s="243">
        <f t="shared" si="1"/>
        <v>15.203479233045863</v>
      </c>
      <c r="D13" s="65" t="s">
        <v>335</v>
      </c>
      <c r="E13" s="69">
        <v>250.17580983000002</v>
      </c>
      <c r="F13" s="242">
        <f t="shared" si="2"/>
        <v>4.068582968372171</v>
      </c>
    </row>
    <row r="14" spans="1:13" x14ac:dyDescent="0.25">
      <c r="A14" s="65" t="s">
        <v>335</v>
      </c>
      <c r="B14" s="69">
        <v>334.29326700999997</v>
      </c>
      <c r="C14" s="243">
        <f t="shared" si="1"/>
        <v>6.5390103849915864</v>
      </c>
      <c r="D14" s="65" t="s">
        <v>386</v>
      </c>
      <c r="E14" s="69">
        <v>183.66731737999999</v>
      </c>
      <c r="F14" s="242">
        <f t="shared" si="2"/>
        <v>2.9869623279990885</v>
      </c>
    </row>
    <row r="15" spans="1:13" x14ac:dyDescent="0.25">
      <c r="A15" s="65" t="s">
        <v>349</v>
      </c>
      <c r="B15" s="69">
        <v>102.24405322</v>
      </c>
      <c r="C15" s="243">
        <f t="shared" si="1"/>
        <v>1.9999652753676693</v>
      </c>
      <c r="D15" s="65" t="s">
        <v>422</v>
      </c>
      <c r="E15" s="69">
        <v>91.555865180000012</v>
      </c>
      <c r="F15" s="242">
        <f t="shared" si="2"/>
        <v>1.4889634372685774</v>
      </c>
    </row>
    <row r="16" spans="1:13" x14ac:dyDescent="0.25">
      <c r="A16" s="65" t="s">
        <v>343</v>
      </c>
      <c r="B16" s="69">
        <v>77.853228419999894</v>
      </c>
      <c r="C16" s="243">
        <f t="shared" si="1"/>
        <v>1.5228636630850028</v>
      </c>
      <c r="D16" s="65" t="s">
        <v>344</v>
      </c>
      <c r="E16" s="69">
        <v>64.062292639999995</v>
      </c>
      <c r="F16" s="242">
        <f t="shared" si="2"/>
        <v>1.0418383493075944</v>
      </c>
    </row>
    <row r="17" spans="1:6" x14ac:dyDescent="0.25">
      <c r="A17" s="65" t="s">
        <v>344</v>
      </c>
      <c r="B17" s="69">
        <v>73.493769759999907</v>
      </c>
      <c r="C17" s="243">
        <f t="shared" si="1"/>
        <v>1.43758959907034</v>
      </c>
      <c r="D17" s="65" t="s">
        <v>331</v>
      </c>
      <c r="E17" s="69">
        <v>53.840677850000098</v>
      </c>
      <c r="F17" s="242">
        <f t="shared" si="2"/>
        <v>0.87560529954904953</v>
      </c>
    </row>
    <row r="18" spans="1:6" x14ac:dyDescent="0.25">
      <c r="A18" s="65" t="s">
        <v>294</v>
      </c>
      <c r="B18" s="69">
        <v>60.666609969999996</v>
      </c>
      <c r="C18" s="243">
        <f t="shared" si="1"/>
        <v>1.1866813716119424</v>
      </c>
      <c r="D18" s="65" t="s">
        <v>954</v>
      </c>
      <c r="E18" s="69">
        <v>42.296831479999994</v>
      </c>
      <c r="F18" s="242">
        <f t="shared" si="2"/>
        <v>0.68786893621958722</v>
      </c>
    </row>
    <row r="19" spans="1:6" x14ac:dyDescent="0.25">
      <c r="A19" s="65" t="s">
        <v>386</v>
      </c>
      <c r="B19" s="69">
        <v>18.11147952</v>
      </c>
      <c r="C19" s="243">
        <f t="shared" si="1"/>
        <v>0.35427322161801034</v>
      </c>
      <c r="D19" s="65" t="s">
        <v>375</v>
      </c>
      <c r="E19" s="69">
        <v>13.0476159</v>
      </c>
      <c r="F19" s="242">
        <f t="shared" si="2"/>
        <v>0.21219200954990242</v>
      </c>
    </row>
    <row r="20" spans="1:6" x14ac:dyDescent="0.25">
      <c r="A20" s="65" t="s">
        <v>361</v>
      </c>
      <c r="B20" s="69">
        <v>6.9826465599999992</v>
      </c>
      <c r="C20" s="243">
        <f t="shared" si="1"/>
        <v>0.13658545617432349</v>
      </c>
      <c r="D20" s="65" t="s">
        <v>367</v>
      </c>
      <c r="E20" s="69">
        <v>8.1569204200000005</v>
      </c>
      <c r="F20" s="242">
        <f t="shared" si="2"/>
        <v>0.13265514166909484</v>
      </c>
    </row>
    <row r="21" spans="1:6" x14ac:dyDescent="0.25">
      <c r="A21" s="65" t="s">
        <v>367</v>
      </c>
      <c r="B21" s="69">
        <v>6.2754870299999999</v>
      </c>
      <c r="C21" s="243">
        <f t="shared" si="1"/>
        <v>0.12275292059299084</v>
      </c>
      <c r="D21" s="65" t="s">
        <v>384</v>
      </c>
      <c r="E21" s="69">
        <v>7.7269098299999897</v>
      </c>
      <c r="F21" s="242">
        <f t="shared" si="2"/>
        <v>0.12566192452359001</v>
      </c>
    </row>
    <row r="22" spans="1:6" x14ac:dyDescent="0.25">
      <c r="A22" s="65" t="s">
        <v>375</v>
      </c>
      <c r="B22" s="69">
        <v>3.79565193</v>
      </c>
      <c r="C22" s="243">
        <f t="shared" si="1"/>
        <v>7.4245609581304869E-2</v>
      </c>
      <c r="D22" s="65" t="s">
        <v>299</v>
      </c>
      <c r="E22" s="69">
        <v>4.8834683999999999</v>
      </c>
      <c r="F22" s="242">
        <f t="shared" si="2"/>
        <v>7.9419334636410224E-2</v>
      </c>
    </row>
    <row r="23" spans="1:6" x14ac:dyDescent="0.25">
      <c r="A23" s="65" t="s">
        <v>373</v>
      </c>
      <c r="B23" s="69">
        <v>3.625769</v>
      </c>
      <c r="C23" s="243">
        <f t="shared" si="1"/>
        <v>7.0922580513329142E-2</v>
      </c>
      <c r="D23" s="65" t="s">
        <v>296</v>
      </c>
      <c r="E23" s="69">
        <v>3.6385567799999996</v>
      </c>
      <c r="F23" s="242">
        <f t="shared" si="2"/>
        <v>5.9173467469227241E-2</v>
      </c>
    </row>
    <row r="24" spans="1:6" x14ac:dyDescent="0.25">
      <c r="A24" s="65" t="s">
        <v>456</v>
      </c>
      <c r="B24" s="69">
        <v>1.68963887</v>
      </c>
      <c r="C24" s="243">
        <f t="shared" si="1"/>
        <v>3.3050519433539607E-2</v>
      </c>
      <c r="D24" s="65" t="s">
        <v>343</v>
      </c>
      <c r="E24" s="69">
        <v>3.1165401400000001</v>
      </c>
      <c r="F24" s="242">
        <f t="shared" si="2"/>
        <v>5.0683965577920972E-2</v>
      </c>
    </row>
    <row r="25" spans="1:6" x14ac:dyDescent="0.25">
      <c r="A25" s="65" t="s">
        <v>509</v>
      </c>
      <c r="B25" s="69">
        <v>0.62010714</v>
      </c>
      <c r="C25" s="243">
        <f t="shared" si="1"/>
        <v>1.2129729876211161E-2</v>
      </c>
      <c r="D25" s="65" t="s">
        <v>400</v>
      </c>
      <c r="E25" s="69">
        <v>2.56490398</v>
      </c>
      <c r="F25" s="242">
        <f t="shared" si="2"/>
        <v>4.171276453798297E-2</v>
      </c>
    </row>
    <row r="26" spans="1:6" x14ac:dyDescent="0.25">
      <c r="A26" s="65" t="s">
        <v>388</v>
      </c>
      <c r="B26" s="69">
        <v>0.46782682000000003</v>
      </c>
      <c r="C26" s="243">
        <f t="shared" si="1"/>
        <v>9.1510201857163929E-3</v>
      </c>
      <c r="D26" s="65" t="s">
        <v>372</v>
      </c>
      <c r="E26" s="69">
        <v>2.5202314399999999</v>
      </c>
      <c r="F26" s="242">
        <f t="shared" si="2"/>
        <v>4.0986259703157293E-2</v>
      </c>
    </row>
    <row r="27" spans="1:6" x14ac:dyDescent="0.25">
      <c r="A27" s="65" t="s">
        <v>408</v>
      </c>
      <c r="B27" s="69">
        <v>0.26072981000000001</v>
      </c>
      <c r="C27" s="243">
        <f t="shared" si="1"/>
        <v>5.1000576545141216E-3</v>
      </c>
      <c r="D27" s="65" t="s">
        <v>361</v>
      </c>
      <c r="E27" s="69">
        <v>1.8417142799999999</v>
      </c>
      <c r="F27" s="242">
        <f t="shared" si="2"/>
        <v>2.9951606261642918E-2</v>
      </c>
    </row>
    <row r="28" spans="1:6" x14ac:dyDescent="0.25">
      <c r="A28" s="65" t="s">
        <v>393</v>
      </c>
      <c r="B28" s="69">
        <v>0.22952939000000003</v>
      </c>
      <c r="C28" s="243">
        <f t="shared" si="1"/>
        <v>4.4897555918345395E-3</v>
      </c>
      <c r="D28" s="65" t="s">
        <v>387</v>
      </c>
      <c r="E28" s="69">
        <v>1.1274694699999999</v>
      </c>
      <c r="F28" s="242">
        <f t="shared" si="2"/>
        <v>1.8335917793645611E-2</v>
      </c>
    </row>
    <row r="29" spans="1:6" x14ac:dyDescent="0.25">
      <c r="A29" s="65" t="s">
        <v>296</v>
      </c>
      <c r="B29" s="69">
        <v>0.16042910999999999</v>
      </c>
      <c r="C29" s="243">
        <f t="shared" si="1"/>
        <v>3.1381057289244668E-3</v>
      </c>
      <c r="D29" s="65" t="s">
        <v>373</v>
      </c>
      <c r="E29" s="69">
        <v>0.57322211000000001</v>
      </c>
      <c r="F29" s="242">
        <f t="shared" si="2"/>
        <v>9.3222510818497667E-3</v>
      </c>
    </row>
    <row r="30" spans="1:6" x14ac:dyDescent="0.25">
      <c r="A30" s="65" t="s">
        <v>400</v>
      </c>
      <c r="B30" s="69">
        <v>0.13215264999999998</v>
      </c>
      <c r="C30" s="243">
        <f t="shared" si="1"/>
        <v>2.5849983712902848E-3</v>
      </c>
      <c r="D30" s="65" t="s">
        <v>349</v>
      </c>
      <c r="E30" s="69">
        <v>0.56440223999999994</v>
      </c>
      <c r="F30" s="242">
        <f t="shared" si="2"/>
        <v>9.1788144606606871E-3</v>
      </c>
    </row>
    <row r="31" spans="1:6" x14ac:dyDescent="0.25">
      <c r="A31" s="65" t="s">
        <v>630</v>
      </c>
      <c r="B31" s="69">
        <v>4.5769769999999994E-2</v>
      </c>
      <c r="C31" s="243">
        <f t="shared" si="1"/>
        <v>8.9528875057996152E-4</v>
      </c>
      <c r="D31" s="65" t="s">
        <v>381</v>
      </c>
      <c r="E31" s="69">
        <v>0.55290318000000005</v>
      </c>
      <c r="F31" s="242">
        <f t="shared" si="2"/>
        <v>8.9918064533714114E-3</v>
      </c>
    </row>
    <row r="32" spans="1:6" x14ac:dyDescent="0.25">
      <c r="A32" s="65" t="s">
        <v>372</v>
      </c>
      <c r="B32" s="69">
        <v>3.6067000000000002E-2</v>
      </c>
      <c r="C32" s="243">
        <f t="shared" si="1"/>
        <v>7.0549577520637478E-4</v>
      </c>
      <c r="D32" s="65" t="s">
        <v>294</v>
      </c>
      <c r="E32" s="69">
        <v>0.43862296000000001</v>
      </c>
      <c r="F32" s="242">
        <f t="shared" si="2"/>
        <v>7.1332792159467598E-3</v>
      </c>
    </row>
    <row r="33" spans="1:10" x14ac:dyDescent="0.25">
      <c r="A33" s="65" t="s">
        <v>637</v>
      </c>
      <c r="B33" s="69">
        <v>2.9655000000000001E-2</v>
      </c>
      <c r="C33" s="243">
        <f t="shared" si="1"/>
        <v>5.8007256532966551E-4</v>
      </c>
      <c r="D33" s="65" t="s">
        <v>583</v>
      </c>
      <c r="E33" s="69">
        <v>0.20729773000000001</v>
      </c>
      <c r="F33" s="242">
        <f t="shared" si="2"/>
        <v>3.3712612511710358E-3</v>
      </c>
    </row>
    <row r="34" spans="1:10" x14ac:dyDescent="0.25">
      <c r="A34" s="65" t="s">
        <v>364</v>
      </c>
      <c r="B34" s="69">
        <v>1.4E-2</v>
      </c>
      <c r="C34" s="243">
        <f t="shared" si="1"/>
        <v>2.7384980322425615E-4</v>
      </c>
      <c r="D34" s="65" t="s">
        <v>423</v>
      </c>
      <c r="E34" s="69">
        <v>9.4381720000000002E-2</v>
      </c>
      <c r="F34" s="242">
        <f t="shared" si="2"/>
        <v>1.5349200179609992E-3</v>
      </c>
    </row>
    <row r="35" spans="1:10" x14ac:dyDescent="0.25">
      <c r="A35" s="65" t="s">
        <v>387</v>
      </c>
      <c r="B35" s="69">
        <v>1.105857E-2</v>
      </c>
      <c r="C35" s="243">
        <f t="shared" si="1"/>
        <v>2.1631337274583302E-4</v>
      </c>
      <c r="D35" s="65" t="s">
        <v>456</v>
      </c>
      <c r="E35" s="69">
        <v>8.7536380000000011E-2</v>
      </c>
      <c r="F35" s="242">
        <f t="shared" si="2"/>
        <v>1.4235949711643406E-3</v>
      </c>
    </row>
    <row r="36" spans="1:10" x14ac:dyDescent="0.25">
      <c r="A36" s="65" t="s">
        <v>420</v>
      </c>
      <c r="B36" s="69">
        <v>4.0460000000000001E-3</v>
      </c>
      <c r="C36" s="243">
        <f t="shared" si="1"/>
        <v>7.914259313181002E-5</v>
      </c>
      <c r="D36" s="65" t="s">
        <v>393</v>
      </c>
      <c r="E36" s="69">
        <v>6.7543500000000006E-2</v>
      </c>
      <c r="F36" s="242">
        <f t="shared" si="2"/>
        <v>1.0984528596549074E-3</v>
      </c>
    </row>
    <row r="37" spans="1:10" x14ac:dyDescent="0.25">
      <c r="A37" s="65" t="s">
        <v>599</v>
      </c>
      <c r="B37" s="69">
        <v>5.0000000000000002E-5</v>
      </c>
      <c r="C37" s="243">
        <f t="shared" si="1"/>
        <v>9.7803501151520064E-7</v>
      </c>
      <c r="D37" s="65" t="s">
        <v>408</v>
      </c>
      <c r="E37" s="69">
        <v>5.40917E-2</v>
      </c>
      <c r="F37" s="242">
        <f t="shared" si="2"/>
        <v>8.7968764645887979E-4</v>
      </c>
    </row>
    <row r="38" spans="1:10" x14ac:dyDescent="0.25">
      <c r="A38" s="348"/>
      <c r="B38" s="347"/>
      <c r="C38" s="243"/>
      <c r="D38" s="65" t="s">
        <v>407</v>
      </c>
      <c r="E38" s="69">
        <v>3.6668849999999996E-2</v>
      </c>
      <c r="F38" s="242">
        <f t="shared" si="2"/>
        <v>5.96341663413309E-4</v>
      </c>
    </row>
    <row r="39" spans="1:10" x14ac:dyDescent="0.25">
      <c r="A39" s="350"/>
      <c r="B39" s="349"/>
      <c r="C39" s="243"/>
      <c r="D39" s="65" t="s">
        <v>569</v>
      </c>
      <c r="E39" s="69">
        <v>3.6059000000000001E-2</v>
      </c>
      <c r="F39" s="242">
        <f t="shared" si="2"/>
        <v>5.8642373679623208E-4</v>
      </c>
    </row>
    <row r="40" spans="1:10" x14ac:dyDescent="0.25">
      <c r="A40" s="348"/>
      <c r="B40" s="347"/>
      <c r="C40" s="243"/>
      <c r="D40" s="65" t="s">
        <v>364</v>
      </c>
      <c r="E40" s="69">
        <v>2.4579590000000002E-2</v>
      </c>
      <c r="F40" s="242">
        <f t="shared" si="2"/>
        <v>3.9973529539696884E-4</v>
      </c>
    </row>
    <row r="41" spans="1:10" x14ac:dyDescent="0.25">
      <c r="A41" s="350"/>
      <c r="B41" s="349"/>
      <c r="C41" s="243"/>
      <c r="D41" s="65" t="s">
        <v>415</v>
      </c>
      <c r="E41" s="69">
        <v>1.4310370000000001E-2</v>
      </c>
      <c r="F41" s="242">
        <f t="shared" si="2"/>
        <v>2.3272804709882958E-4</v>
      </c>
    </row>
    <row r="42" spans="1:10" x14ac:dyDescent="0.25">
      <c r="A42" s="348"/>
      <c r="B42" s="347"/>
      <c r="C42" s="243"/>
      <c r="D42" s="65" t="s">
        <v>636</v>
      </c>
      <c r="E42" s="69">
        <v>1.269665E-2</v>
      </c>
      <c r="F42" s="242">
        <f t="shared" si="2"/>
        <v>2.064842879113087E-4</v>
      </c>
      <c r="H42" s="147"/>
      <c r="I42" s="147"/>
      <c r="J42" s="147"/>
    </row>
    <row r="43" spans="1:10" x14ac:dyDescent="0.25">
      <c r="A43" s="348"/>
      <c r="B43" s="347"/>
      <c r="C43" s="243"/>
      <c r="D43" s="65" t="s">
        <v>637</v>
      </c>
      <c r="E43" s="69">
        <v>8.7569999999999992E-3</v>
      </c>
      <c r="F43" s="242">
        <f>(E43/$E$49)*100</f>
        <v>1.4241417296998262E-4</v>
      </c>
      <c r="I43" s="147"/>
      <c r="J43" s="147"/>
    </row>
    <row r="44" spans="1:10" x14ac:dyDescent="0.25">
      <c r="A44" s="348"/>
      <c r="B44" s="347"/>
      <c r="C44" s="243"/>
      <c r="D44" s="65" t="s">
        <v>441</v>
      </c>
      <c r="E44" s="69">
        <v>2.5077300000000001E-3</v>
      </c>
      <c r="F44" s="242">
        <f t="shared" si="2"/>
        <v>4.0782950095011369E-5</v>
      </c>
      <c r="I44" s="147"/>
      <c r="J44" s="147"/>
    </row>
    <row r="45" spans="1:10" x14ac:dyDescent="0.25">
      <c r="A45" s="348"/>
      <c r="B45" s="347"/>
      <c r="C45" s="243"/>
      <c r="D45" s="65" t="s">
        <v>420</v>
      </c>
      <c r="E45" s="69">
        <v>2.1382900000000002E-3</v>
      </c>
      <c r="F45" s="242">
        <f t="shared" si="2"/>
        <v>3.4774786104828614E-5</v>
      </c>
      <c r="I45" s="147"/>
      <c r="J45" s="147"/>
    </row>
    <row r="46" spans="1:10" x14ac:dyDescent="0.25">
      <c r="A46" s="348"/>
      <c r="B46" s="347"/>
      <c r="C46" s="243"/>
      <c r="D46" s="65" t="s">
        <v>599</v>
      </c>
      <c r="E46" s="69">
        <v>1.7540399999999999E-3</v>
      </c>
      <c r="F46" s="242">
        <f t="shared" si="2"/>
        <v>2.8525768637235164E-5</v>
      </c>
      <c r="I46" s="147"/>
      <c r="J46" s="147"/>
    </row>
    <row r="47" spans="1:10" x14ac:dyDescent="0.25">
      <c r="A47" s="348"/>
      <c r="B47" s="347"/>
      <c r="C47" s="243"/>
      <c r="D47" s="65" t="s">
        <v>389</v>
      </c>
      <c r="E47" s="69">
        <v>5.6492999999999995E-4</v>
      </c>
      <c r="F47" s="242">
        <f t="shared" si="2"/>
        <v>9.1873973662135746E-6</v>
      </c>
      <c r="I47" s="147"/>
      <c r="J47" s="147"/>
    </row>
    <row r="48" spans="1:10" x14ac:dyDescent="0.25">
      <c r="A48" s="348"/>
      <c r="B48" s="342"/>
      <c r="C48" s="243"/>
      <c r="D48" s="65" t="s">
        <v>388</v>
      </c>
      <c r="E48" s="69">
        <v>5.4279999999999997E-4</v>
      </c>
      <c r="F48" s="242">
        <f t="shared" si="2"/>
        <v>8.8274994961866594E-6</v>
      </c>
    </row>
    <row r="49" spans="1:9" ht="13" x14ac:dyDescent="0.3">
      <c r="A49" s="346" t="s">
        <v>262</v>
      </c>
      <c r="B49" s="344">
        <f>SUM(B11:B48)</f>
        <v>5112.2914222200016</v>
      </c>
      <c r="C49" s="344">
        <f>SUM(C11:C48)</f>
        <v>100.00000000000004</v>
      </c>
      <c r="D49" s="345"/>
      <c r="E49" s="344">
        <f>SUM(E11:E48)</f>
        <v>6148.9666494399808</v>
      </c>
      <c r="F49" s="344">
        <f>SUM(F11:F48)</f>
        <v>99.999999999999986</v>
      </c>
      <c r="H49" s="57"/>
      <c r="I49" s="57"/>
    </row>
    <row r="51" spans="1:9" ht="13" x14ac:dyDescent="0.25">
      <c r="A51" s="577" t="s">
        <v>1005</v>
      </c>
      <c r="B51" s="627"/>
      <c r="C51" s="627"/>
      <c r="D51" s="627"/>
      <c r="E51" s="627"/>
      <c r="F51" s="620"/>
    </row>
    <row r="52" spans="1:9" ht="13" x14ac:dyDescent="0.3">
      <c r="A52" s="80" t="s">
        <v>544</v>
      </c>
      <c r="B52" s="80" t="s">
        <v>445</v>
      </c>
      <c r="C52" s="80" t="s">
        <v>290</v>
      </c>
      <c r="D52" s="80" t="s">
        <v>544</v>
      </c>
      <c r="E52" s="80" t="s">
        <v>444</v>
      </c>
      <c r="F52" s="80" t="s">
        <v>290</v>
      </c>
    </row>
    <row r="53" spans="1:9" x14ac:dyDescent="0.25">
      <c r="A53" s="482" t="s">
        <v>696</v>
      </c>
      <c r="B53" s="211">
        <v>1500.7072309300002</v>
      </c>
      <c r="C53" s="343">
        <f t="shared" ref="C53:C116" si="3">(B53/$B$301)*100</f>
        <v>29.354884277671346</v>
      </c>
      <c r="D53" s="482" t="s">
        <v>944</v>
      </c>
      <c r="E53" s="211">
        <v>361.80137724999997</v>
      </c>
      <c r="F53" s="242">
        <f t="shared" ref="F53:F116" si="4">(E53/$E$301)*100</f>
        <v>5.8839378691857087</v>
      </c>
    </row>
    <row r="54" spans="1:9" x14ac:dyDescent="0.25">
      <c r="A54" s="482" t="s">
        <v>695</v>
      </c>
      <c r="B54" s="211">
        <v>1041.30026937</v>
      </c>
      <c r="C54" s="243">
        <f t="shared" si="3"/>
        <v>20.368562418881382</v>
      </c>
      <c r="D54" s="482" t="s">
        <v>699</v>
      </c>
      <c r="E54" s="211">
        <v>249.33962508000002</v>
      </c>
      <c r="F54" s="242">
        <f t="shared" si="4"/>
        <v>4.0549841834433726</v>
      </c>
    </row>
    <row r="55" spans="1:9" x14ac:dyDescent="0.25">
      <c r="A55" s="482" t="s">
        <v>697</v>
      </c>
      <c r="B55" s="211">
        <v>638.01109941999994</v>
      </c>
      <c r="C55" s="243">
        <f t="shared" si="3"/>
        <v>12.479943859361304</v>
      </c>
      <c r="D55" s="482" t="s">
        <v>939</v>
      </c>
      <c r="E55" s="211">
        <v>244.59859459</v>
      </c>
      <c r="F55" s="242">
        <f t="shared" si="4"/>
        <v>3.9778813016049774</v>
      </c>
    </row>
    <row r="56" spans="1:9" x14ac:dyDescent="0.25">
      <c r="A56" s="482" t="s">
        <v>945</v>
      </c>
      <c r="B56" s="211">
        <v>341.92068352999996</v>
      </c>
      <c r="C56" s="243">
        <f t="shared" si="3"/>
        <v>6.6882079930709741</v>
      </c>
      <c r="D56" s="482" t="s">
        <v>938</v>
      </c>
      <c r="E56" s="211">
        <v>235.56730196000001</v>
      </c>
      <c r="F56" s="242">
        <f t="shared" si="4"/>
        <v>3.8310063363484579</v>
      </c>
    </row>
    <row r="57" spans="1:9" x14ac:dyDescent="0.25">
      <c r="A57" s="482" t="s">
        <v>699</v>
      </c>
      <c r="B57" s="211">
        <v>157.19657125000001</v>
      </c>
      <c r="C57" s="243">
        <f t="shared" si="3"/>
        <v>3.0748750074528752</v>
      </c>
      <c r="D57" s="482" t="s">
        <v>931</v>
      </c>
      <c r="E57" s="211">
        <v>228.00834962000002</v>
      </c>
      <c r="F57" s="242">
        <f t="shared" si="4"/>
        <v>3.7080758868771082</v>
      </c>
    </row>
    <row r="58" spans="1:9" x14ac:dyDescent="0.25">
      <c r="A58" s="482" t="s">
        <v>910</v>
      </c>
      <c r="B58" s="211">
        <v>133.13827271</v>
      </c>
      <c r="C58" s="243">
        <f t="shared" si="3"/>
        <v>2.6042778416607746</v>
      </c>
      <c r="D58" s="482" t="s">
        <v>934</v>
      </c>
      <c r="E58" s="211">
        <v>200.77497344999998</v>
      </c>
      <c r="F58" s="242">
        <f t="shared" si="4"/>
        <v>3.26518234520405</v>
      </c>
    </row>
    <row r="59" spans="1:9" x14ac:dyDescent="0.25">
      <c r="A59" s="482" t="s">
        <v>702</v>
      </c>
      <c r="B59" s="211">
        <v>115.58277047</v>
      </c>
      <c r="C59" s="243">
        <f t="shared" si="3"/>
        <v>2.2608799249517042</v>
      </c>
      <c r="D59" s="482" t="s">
        <v>928</v>
      </c>
      <c r="E59" s="211">
        <v>139.71388324</v>
      </c>
      <c r="F59" s="242">
        <f t="shared" si="4"/>
        <v>2.2721522363879463</v>
      </c>
    </row>
    <row r="60" spans="1:9" x14ac:dyDescent="0.25">
      <c r="A60" s="482" t="s">
        <v>908</v>
      </c>
      <c r="B60" s="211">
        <v>94.955842910000001</v>
      </c>
      <c r="C60" s="243">
        <f t="shared" si="3"/>
        <v>1.857402778278348</v>
      </c>
      <c r="D60" s="482" t="s">
        <v>943</v>
      </c>
      <c r="E60" s="211">
        <v>128.5508768</v>
      </c>
      <c r="F60" s="242">
        <f t="shared" si="4"/>
        <v>2.0906094329151603</v>
      </c>
    </row>
    <row r="61" spans="1:9" x14ac:dyDescent="0.25">
      <c r="A61" s="482" t="s">
        <v>704</v>
      </c>
      <c r="B61" s="211">
        <v>93.521434020000001</v>
      </c>
      <c r="C61" s="243">
        <f t="shared" si="3"/>
        <v>1.829344735973375</v>
      </c>
      <c r="D61" s="482" t="s">
        <v>945</v>
      </c>
      <c r="E61" s="211">
        <v>126.25565117000001</v>
      </c>
      <c r="F61" s="242">
        <f t="shared" si="4"/>
        <v>2.0532824191118082</v>
      </c>
    </row>
    <row r="62" spans="1:9" x14ac:dyDescent="0.25">
      <c r="A62" s="482" t="s">
        <v>777</v>
      </c>
      <c r="B62" s="211">
        <v>81.472420540000002</v>
      </c>
      <c r="C62" s="243">
        <f t="shared" si="3"/>
        <v>1.593657595220203</v>
      </c>
      <c r="D62" s="482" t="s">
        <v>930</v>
      </c>
      <c r="E62" s="211">
        <v>121.10042300000001</v>
      </c>
      <c r="F62" s="242">
        <f t="shared" si="4"/>
        <v>1.969443483825511</v>
      </c>
    </row>
    <row r="63" spans="1:9" x14ac:dyDescent="0.25">
      <c r="A63" s="482" t="s">
        <v>705</v>
      </c>
      <c r="B63" s="211">
        <v>80.747456760000006</v>
      </c>
      <c r="C63" s="243">
        <f t="shared" si="3"/>
        <v>1.5794767960417948</v>
      </c>
      <c r="D63" s="482" t="s">
        <v>940</v>
      </c>
      <c r="E63" s="211">
        <v>115.97175641</v>
      </c>
      <c r="F63" s="242">
        <f t="shared" si="4"/>
        <v>1.8860365167302009</v>
      </c>
    </row>
    <row r="64" spans="1:9" x14ac:dyDescent="0.25">
      <c r="A64" s="482" t="s">
        <v>934</v>
      </c>
      <c r="B64" s="211">
        <v>62.107533630000006</v>
      </c>
      <c r="C64" s="243">
        <f t="shared" si="3"/>
        <v>1.2148668473799549</v>
      </c>
      <c r="D64" s="482" t="s">
        <v>932</v>
      </c>
      <c r="E64" s="211">
        <v>115.87106901</v>
      </c>
      <c r="F64" s="242">
        <f t="shared" si="4"/>
        <v>1.8843990480994488</v>
      </c>
    </row>
    <row r="65" spans="1:6" x14ac:dyDescent="0.25">
      <c r="A65" s="482" t="s">
        <v>809</v>
      </c>
      <c r="B65" s="211">
        <v>49.833844620000001</v>
      </c>
      <c r="C65" s="243">
        <f t="shared" si="3"/>
        <v>0.9747848959353681</v>
      </c>
      <c r="D65" s="482" t="s">
        <v>907</v>
      </c>
      <c r="E65" s="211">
        <v>109.88833760999999</v>
      </c>
      <c r="F65" s="242">
        <f t="shared" si="4"/>
        <v>1.7871025145340103</v>
      </c>
    </row>
    <row r="66" spans="1:6" x14ac:dyDescent="0.25">
      <c r="A66" s="482" t="s">
        <v>812</v>
      </c>
      <c r="B66" s="211">
        <v>49.651274229999999</v>
      </c>
      <c r="C66" s="243">
        <f t="shared" si="3"/>
        <v>0.97121369126564827</v>
      </c>
      <c r="D66" s="482" t="s">
        <v>911</v>
      </c>
      <c r="E66" s="211">
        <v>104.81261549</v>
      </c>
      <c r="F66" s="242">
        <f t="shared" si="4"/>
        <v>1.7045565778039382</v>
      </c>
    </row>
    <row r="67" spans="1:6" x14ac:dyDescent="0.25">
      <c r="A67" s="482" t="s">
        <v>944</v>
      </c>
      <c r="B67" s="211">
        <v>42.860909720000002</v>
      </c>
      <c r="C67" s="243">
        <f t="shared" si="3"/>
        <v>0.83838940663104322</v>
      </c>
      <c r="D67" s="482" t="s">
        <v>927</v>
      </c>
      <c r="E67" s="211">
        <v>97.131796340000193</v>
      </c>
      <c r="F67" s="242">
        <f t="shared" si="4"/>
        <v>1.5796442211773281</v>
      </c>
    </row>
    <row r="68" spans="1:6" x14ac:dyDescent="0.25">
      <c r="A68" s="482" t="s">
        <v>711</v>
      </c>
      <c r="B68" s="211">
        <v>42.504332959999999</v>
      </c>
      <c r="C68" s="243">
        <f t="shared" si="3"/>
        <v>0.83141451551959011</v>
      </c>
      <c r="D68" s="482" t="s">
        <v>937</v>
      </c>
      <c r="E68" s="211">
        <v>95.330561710000097</v>
      </c>
      <c r="F68" s="242">
        <f t="shared" si="4"/>
        <v>1.5503509312199963</v>
      </c>
    </row>
    <row r="69" spans="1:6" x14ac:dyDescent="0.25">
      <c r="A69" s="482" t="s">
        <v>1596</v>
      </c>
      <c r="B69" s="211">
        <v>36.871318000000002</v>
      </c>
      <c r="C69" s="243">
        <f t="shared" si="3"/>
        <v>0.72122879849421229</v>
      </c>
      <c r="D69" s="482" t="s">
        <v>933</v>
      </c>
      <c r="E69" s="211">
        <v>94.199235360000102</v>
      </c>
      <c r="F69" s="242">
        <f t="shared" si="4"/>
        <v>1.5319522893912423</v>
      </c>
    </row>
    <row r="70" spans="1:6" x14ac:dyDescent="0.25">
      <c r="A70" s="482" t="s">
        <v>706</v>
      </c>
      <c r="B70" s="211">
        <v>35.745827649999995</v>
      </c>
      <c r="C70" s="243">
        <f t="shared" si="3"/>
        <v>0.69921341914576218</v>
      </c>
      <c r="D70" s="482" t="s">
        <v>913</v>
      </c>
      <c r="E70" s="211">
        <v>85.96436242</v>
      </c>
      <c r="F70" s="242">
        <f t="shared" si="4"/>
        <v>1.3980294140614491</v>
      </c>
    </row>
    <row r="71" spans="1:6" x14ac:dyDescent="0.25">
      <c r="A71" s="482" t="s">
        <v>798</v>
      </c>
      <c r="B71" s="211">
        <v>35.673979409999994</v>
      </c>
      <c r="C71" s="243">
        <f t="shared" si="3"/>
        <v>0.69780801726104735</v>
      </c>
      <c r="D71" s="482" t="s">
        <v>926</v>
      </c>
      <c r="E71" s="211">
        <v>79.855249580000105</v>
      </c>
      <c r="F71" s="242">
        <f t="shared" si="4"/>
        <v>1.2986775523863454</v>
      </c>
    </row>
    <row r="72" spans="1:6" x14ac:dyDescent="0.25">
      <c r="A72" s="482" t="s">
        <v>928</v>
      </c>
      <c r="B72" s="211">
        <v>34.479857240000001</v>
      </c>
      <c r="C72" s="243">
        <f t="shared" si="3"/>
        <v>0.67445015145531728</v>
      </c>
      <c r="D72" s="482" t="s">
        <v>912</v>
      </c>
      <c r="E72" s="211">
        <v>77.063161860000108</v>
      </c>
      <c r="F72" s="242">
        <f t="shared" si="4"/>
        <v>1.2532701225012886</v>
      </c>
    </row>
    <row r="73" spans="1:6" x14ac:dyDescent="0.25">
      <c r="A73" s="482" t="s">
        <v>939</v>
      </c>
      <c r="B73" s="211">
        <v>34.19095368</v>
      </c>
      <c r="C73" s="243">
        <f t="shared" si="3"/>
        <v>0.66879899552268962</v>
      </c>
      <c r="D73" s="482" t="s">
        <v>936</v>
      </c>
      <c r="E73" s="211">
        <v>74.993621319999804</v>
      </c>
      <c r="F73" s="242">
        <f t="shared" si="4"/>
        <v>1.2196134016571647</v>
      </c>
    </row>
    <row r="74" spans="1:6" x14ac:dyDescent="0.25">
      <c r="A74" s="482" t="s">
        <v>701</v>
      </c>
      <c r="B74" s="211">
        <v>30.286623329999998</v>
      </c>
      <c r="C74" s="243">
        <f t="shared" si="3"/>
        <v>0.59242755994626162</v>
      </c>
      <c r="D74" s="482" t="s">
        <v>919</v>
      </c>
      <c r="E74" s="211">
        <v>70.978278260000096</v>
      </c>
      <c r="F74" s="242">
        <f t="shared" si="4"/>
        <v>1.1543122984162584</v>
      </c>
    </row>
    <row r="75" spans="1:6" x14ac:dyDescent="0.25">
      <c r="A75" s="482" t="s">
        <v>907</v>
      </c>
      <c r="B75" s="211">
        <v>30.025269480000002</v>
      </c>
      <c r="C75" s="243">
        <f t="shared" si="3"/>
        <v>0.58731529563237594</v>
      </c>
      <c r="D75" s="482" t="s">
        <v>777</v>
      </c>
      <c r="E75" s="211">
        <v>65.417049910000003</v>
      </c>
      <c r="F75" s="242">
        <f t="shared" si="4"/>
        <v>1.0638706247651815</v>
      </c>
    </row>
    <row r="76" spans="1:6" x14ac:dyDescent="0.25">
      <c r="A76" s="482" t="s">
        <v>927</v>
      </c>
      <c r="B76" s="211">
        <v>24.530602440000003</v>
      </c>
      <c r="C76" s="243">
        <f t="shared" si="3"/>
        <v>0.47983576079760404</v>
      </c>
      <c r="D76" s="482" t="s">
        <v>905</v>
      </c>
      <c r="E76" s="211">
        <v>62.12141622</v>
      </c>
      <c r="F76" s="242">
        <f t="shared" si="4"/>
        <v>1.0102740795586767</v>
      </c>
    </row>
    <row r="77" spans="1:6" x14ac:dyDescent="0.25">
      <c r="A77" s="482" t="s">
        <v>708</v>
      </c>
      <c r="B77" s="211">
        <v>22.183311440000001</v>
      </c>
      <c r="C77" s="243">
        <f t="shared" si="3"/>
        <v>0.43392110519331351</v>
      </c>
      <c r="D77" s="482" t="s">
        <v>923</v>
      </c>
      <c r="E77" s="211">
        <v>59.70063004</v>
      </c>
      <c r="F77" s="242">
        <f t="shared" si="4"/>
        <v>0.97090508769367023</v>
      </c>
    </row>
    <row r="78" spans="1:6" x14ac:dyDescent="0.25">
      <c r="A78" s="482" t="s">
        <v>920</v>
      </c>
      <c r="B78" s="211">
        <v>17.587880129999999</v>
      </c>
      <c r="C78" s="243">
        <f t="shared" si="3"/>
        <v>0.34403125090945025</v>
      </c>
      <c r="D78" s="482" t="s">
        <v>929</v>
      </c>
      <c r="E78" s="211">
        <v>59.551448180000094</v>
      </c>
      <c r="F78" s="242">
        <f t="shared" si="4"/>
        <v>0.96847895874380041</v>
      </c>
    </row>
    <row r="79" spans="1:6" x14ac:dyDescent="0.25">
      <c r="A79" s="482" t="s">
        <v>709</v>
      </c>
      <c r="B79" s="211">
        <v>17.303663449999998</v>
      </c>
      <c r="C79" s="243">
        <f t="shared" si="3"/>
        <v>0.33847177363151798</v>
      </c>
      <c r="D79" s="482" t="s">
        <v>908</v>
      </c>
      <c r="E79" s="211">
        <v>59.506934200000003</v>
      </c>
      <c r="F79" s="242">
        <f t="shared" si="4"/>
        <v>0.96775503255363082</v>
      </c>
    </row>
    <row r="80" spans="1:6" x14ac:dyDescent="0.25">
      <c r="A80" s="482" t="s">
        <v>887</v>
      </c>
      <c r="B80" s="211">
        <v>14.593895570000001</v>
      </c>
      <c r="C80" s="243">
        <f t="shared" si="3"/>
        <v>0.28546681643713162</v>
      </c>
      <c r="D80" s="482" t="s">
        <v>892</v>
      </c>
      <c r="E80" s="211">
        <v>57.830722639999998</v>
      </c>
      <c r="F80" s="242">
        <f t="shared" si="4"/>
        <v>0.94049497967706075</v>
      </c>
    </row>
    <row r="81" spans="1:6" x14ac:dyDescent="0.25">
      <c r="A81" s="482" t="s">
        <v>870</v>
      </c>
      <c r="B81" s="211">
        <v>13.409488359999999</v>
      </c>
      <c r="C81" s="243">
        <f t="shared" si="3"/>
        <v>0.26229898205171087</v>
      </c>
      <c r="D81" s="482" t="s">
        <v>812</v>
      </c>
      <c r="E81" s="211">
        <v>57.029566009999996</v>
      </c>
      <c r="F81" s="242">
        <f t="shared" si="4"/>
        <v>0.92746585339170406</v>
      </c>
    </row>
    <row r="82" spans="1:6" x14ac:dyDescent="0.25">
      <c r="A82" s="482" t="s">
        <v>930</v>
      </c>
      <c r="B82" s="211">
        <v>13.227820300000001</v>
      </c>
      <c r="C82" s="243">
        <f t="shared" si="3"/>
        <v>0.25874542758863001</v>
      </c>
      <c r="D82" s="482" t="s">
        <v>925</v>
      </c>
      <c r="E82" s="211">
        <v>47.841583110000101</v>
      </c>
      <c r="F82" s="242">
        <f t="shared" si="4"/>
        <v>0.77804265070061995</v>
      </c>
    </row>
    <row r="83" spans="1:6" x14ac:dyDescent="0.25">
      <c r="A83" s="482" t="s">
        <v>933</v>
      </c>
      <c r="B83" s="211">
        <v>12.983951449999999</v>
      </c>
      <c r="C83" s="243">
        <f t="shared" si="3"/>
        <v>0.25397518211827103</v>
      </c>
      <c r="D83" s="482" t="s">
        <v>901</v>
      </c>
      <c r="E83" s="211">
        <v>47.664579750000094</v>
      </c>
      <c r="F83" s="242">
        <f t="shared" si="4"/>
        <v>0.77516406361288337</v>
      </c>
    </row>
    <row r="84" spans="1:6" x14ac:dyDescent="0.25">
      <c r="A84" s="482" t="s">
        <v>911</v>
      </c>
      <c r="B84" s="211">
        <v>11.405785419999999</v>
      </c>
      <c r="C84" s="243">
        <f t="shared" si="3"/>
        <v>0.22310514949179208</v>
      </c>
      <c r="D84" s="482" t="s">
        <v>906</v>
      </c>
      <c r="E84" s="211">
        <v>47.000487369999902</v>
      </c>
      <c r="F84" s="242">
        <f t="shared" si="4"/>
        <v>0.76436399885630069</v>
      </c>
    </row>
    <row r="85" spans="1:6" x14ac:dyDescent="0.25">
      <c r="A85" s="482" t="s">
        <v>836</v>
      </c>
      <c r="B85" s="211">
        <v>9.0392110199999998</v>
      </c>
      <c r="C85" s="243">
        <f t="shared" si="3"/>
        <v>0.1768132970806805</v>
      </c>
      <c r="D85" s="482" t="s">
        <v>941</v>
      </c>
      <c r="E85" s="211">
        <v>45.430716359999998</v>
      </c>
      <c r="F85" s="242">
        <f t="shared" si="4"/>
        <v>0.73883497748580973</v>
      </c>
    </row>
    <row r="86" spans="1:6" x14ac:dyDescent="0.25">
      <c r="A86" s="482" t="s">
        <v>922</v>
      </c>
      <c r="B86" s="211">
        <v>8.1278975300000003</v>
      </c>
      <c r="C86" s="243">
        <f t="shared" si="3"/>
        <v>0.15898736708695838</v>
      </c>
      <c r="D86" s="482" t="s">
        <v>888</v>
      </c>
      <c r="E86" s="211">
        <v>45.389709750000002</v>
      </c>
      <c r="F86" s="242">
        <f t="shared" si="4"/>
        <v>0.7381680912862606</v>
      </c>
    </row>
    <row r="87" spans="1:6" x14ac:dyDescent="0.25">
      <c r="A87" s="482" t="s">
        <v>894</v>
      </c>
      <c r="B87" s="211">
        <v>7.9713850599999994</v>
      </c>
      <c r="C87" s="243">
        <f t="shared" si="3"/>
        <v>0.15592587357898391</v>
      </c>
      <c r="D87" s="482" t="s">
        <v>893</v>
      </c>
      <c r="E87" s="211">
        <v>45.366766780000098</v>
      </c>
      <c r="F87" s="242">
        <f t="shared" si="4"/>
        <v>0.73779497217035195</v>
      </c>
    </row>
    <row r="88" spans="1:6" x14ac:dyDescent="0.25">
      <c r="A88" s="482" t="s">
        <v>892</v>
      </c>
      <c r="B88" s="211">
        <v>7.8854940199999994</v>
      </c>
      <c r="C88" s="243">
        <f t="shared" si="3"/>
        <v>0.15424578469307484</v>
      </c>
      <c r="D88" s="482" t="s">
        <v>922</v>
      </c>
      <c r="E88" s="211">
        <v>45.02946627</v>
      </c>
      <c r="F88" s="242">
        <f t="shared" si="4"/>
        <v>0.73230948933673123</v>
      </c>
    </row>
    <row r="89" spans="1:6" x14ac:dyDescent="0.25">
      <c r="A89" s="482" t="s">
        <v>703</v>
      </c>
      <c r="B89" s="211">
        <v>6.8435244900000001</v>
      </c>
      <c r="C89" s="243">
        <f t="shared" si="3"/>
        <v>0.13386413106763412</v>
      </c>
      <c r="D89" s="482" t="s">
        <v>898</v>
      </c>
      <c r="E89" s="211">
        <v>43.924458119999997</v>
      </c>
      <c r="F89" s="242">
        <f t="shared" si="4"/>
        <v>0.71433885763553895</v>
      </c>
    </row>
    <row r="90" spans="1:6" x14ac:dyDescent="0.25">
      <c r="A90" s="482" t="s">
        <v>810</v>
      </c>
      <c r="B90" s="211">
        <v>6.8350872000000003</v>
      </c>
      <c r="C90" s="243">
        <f t="shared" si="3"/>
        <v>0.13369909176718797</v>
      </c>
      <c r="D90" s="482" t="s">
        <v>885</v>
      </c>
      <c r="E90" s="211">
        <v>43.855138120000099</v>
      </c>
      <c r="F90" s="242">
        <f t="shared" si="4"/>
        <v>0.71321151374262304</v>
      </c>
    </row>
    <row r="91" spans="1:6" x14ac:dyDescent="0.25">
      <c r="A91" s="482" t="s">
        <v>905</v>
      </c>
      <c r="B91" s="211">
        <v>6.4966039999999996</v>
      </c>
      <c r="C91" s="243">
        <f t="shared" si="3"/>
        <v>0.12707812335899391</v>
      </c>
      <c r="D91" s="482" t="s">
        <v>916</v>
      </c>
      <c r="E91" s="211">
        <v>42.208244139999998</v>
      </c>
      <c r="F91" s="242">
        <f t="shared" si="4"/>
        <v>0.68642824959611659</v>
      </c>
    </row>
    <row r="92" spans="1:6" x14ac:dyDescent="0.25">
      <c r="A92" s="482" t="s">
        <v>807</v>
      </c>
      <c r="B92" s="211">
        <v>6.4546814499999998</v>
      </c>
      <c r="C92" s="243">
        <f t="shared" si="3"/>
        <v>0.12625808892555401</v>
      </c>
      <c r="D92" s="482" t="s">
        <v>902</v>
      </c>
      <c r="E92" s="211">
        <v>40.967151560000005</v>
      </c>
      <c r="F92" s="242">
        <f t="shared" si="4"/>
        <v>0.66624449107608918</v>
      </c>
    </row>
    <row r="93" spans="1:6" x14ac:dyDescent="0.25">
      <c r="A93" s="482" t="s">
        <v>829</v>
      </c>
      <c r="B93" s="211">
        <v>5.7589547899999998</v>
      </c>
      <c r="C93" s="243">
        <f t="shared" si="3"/>
        <v>0.11264918828706337</v>
      </c>
      <c r="D93" s="482" t="s">
        <v>884</v>
      </c>
      <c r="E93" s="211">
        <v>40.546185240000099</v>
      </c>
      <c r="F93" s="242">
        <f t="shared" si="4"/>
        <v>0.65939835994545049</v>
      </c>
    </row>
    <row r="94" spans="1:6" x14ac:dyDescent="0.25">
      <c r="A94" s="482" t="s">
        <v>713</v>
      </c>
      <c r="B94" s="211">
        <v>5.3304580000000001</v>
      </c>
      <c r="C94" s="243">
        <f t="shared" si="3"/>
        <v>0.10426749102822584</v>
      </c>
      <c r="D94" s="482" t="s">
        <v>810</v>
      </c>
      <c r="E94" s="211">
        <v>39.190642330000202</v>
      </c>
      <c r="F94" s="242">
        <f t="shared" si="4"/>
        <v>0.63735330770690324</v>
      </c>
    </row>
    <row r="95" spans="1:6" x14ac:dyDescent="0.25">
      <c r="A95" s="482" t="s">
        <v>700</v>
      </c>
      <c r="B95" s="211">
        <v>5.2644816500000005</v>
      </c>
      <c r="C95" s="243">
        <f t="shared" si="3"/>
        <v>0.10297694742358622</v>
      </c>
      <c r="D95" s="482" t="s">
        <v>872</v>
      </c>
      <c r="E95" s="211">
        <v>36.891680770000001</v>
      </c>
      <c r="F95" s="242">
        <f t="shared" si="4"/>
        <v>0.59996553686560961</v>
      </c>
    </row>
    <row r="96" spans="1:6" x14ac:dyDescent="0.25">
      <c r="A96" s="482" t="s">
        <v>854</v>
      </c>
      <c r="B96" s="211">
        <v>5.1813239400000004</v>
      </c>
      <c r="C96" s="243">
        <f t="shared" si="3"/>
        <v>0.10135032438643767</v>
      </c>
      <c r="D96" s="482" t="s">
        <v>918</v>
      </c>
      <c r="E96" s="211">
        <v>36.7551597</v>
      </c>
      <c r="F96" s="242">
        <f t="shared" si="4"/>
        <v>0.5977453090162288</v>
      </c>
    </row>
    <row r="97" spans="1:6" x14ac:dyDescent="0.25">
      <c r="A97" s="482" t="s">
        <v>901</v>
      </c>
      <c r="B97" s="211">
        <v>5.0074090199999999</v>
      </c>
      <c r="C97" s="243">
        <f t="shared" si="3"/>
        <v>9.7948426770740366E-2</v>
      </c>
      <c r="D97" s="482" t="s">
        <v>879</v>
      </c>
      <c r="E97" s="211">
        <v>35.486040369999998</v>
      </c>
      <c r="F97" s="242">
        <f t="shared" si="4"/>
        <v>0.57710575439910328</v>
      </c>
    </row>
    <row r="98" spans="1:6" x14ac:dyDescent="0.25">
      <c r="A98" s="482" t="s">
        <v>918</v>
      </c>
      <c r="B98" s="211">
        <v>4.64298783</v>
      </c>
      <c r="C98" s="243">
        <f t="shared" si="3"/>
        <v>9.0820093115579689E-2</v>
      </c>
      <c r="D98" s="482" t="s">
        <v>874</v>
      </c>
      <c r="E98" s="211">
        <v>34.826555140000096</v>
      </c>
      <c r="F98" s="242">
        <f t="shared" si="4"/>
        <v>0.56638061523999006</v>
      </c>
    </row>
    <row r="99" spans="1:6" x14ac:dyDescent="0.25">
      <c r="A99" s="482" t="s">
        <v>843</v>
      </c>
      <c r="B99" s="211">
        <v>4.5137764300000001</v>
      </c>
      <c r="C99" s="243">
        <f t="shared" si="3"/>
        <v>8.8292627653841799E-2</v>
      </c>
      <c r="D99" s="482" t="s">
        <v>894</v>
      </c>
      <c r="E99" s="211">
        <v>34.606952530000001</v>
      </c>
      <c r="F99" s="242">
        <f t="shared" si="4"/>
        <v>0.56280924101534535</v>
      </c>
    </row>
    <row r="100" spans="1:6" x14ac:dyDescent="0.25">
      <c r="A100" s="482" t="s">
        <v>914</v>
      </c>
      <c r="B100" s="211">
        <v>4.2051612300000007</v>
      </c>
      <c r="C100" s="243">
        <f t="shared" si="3"/>
        <v>8.2255898240126496E-2</v>
      </c>
      <c r="D100" s="482" t="s">
        <v>889</v>
      </c>
      <c r="E100" s="211">
        <v>34.159459640000001</v>
      </c>
      <c r="F100" s="242">
        <f t="shared" si="4"/>
        <v>0.55553171105767762</v>
      </c>
    </row>
    <row r="101" spans="1:6" x14ac:dyDescent="0.25">
      <c r="A101" s="482" t="s">
        <v>826</v>
      </c>
      <c r="B101" s="211">
        <v>4.1805528399999998</v>
      </c>
      <c r="C101" s="243">
        <f t="shared" si="3"/>
        <v>8.1774540900186057E-2</v>
      </c>
      <c r="D101" s="482" t="s">
        <v>711</v>
      </c>
      <c r="E101" s="211">
        <v>34.068147859999996</v>
      </c>
      <c r="F101" s="242">
        <f t="shared" si="4"/>
        <v>0.55404671715210296</v>
      </c>
    </row>
    <row r="102" spans="1:6" x14ac:dyDescent="0.25">
      <c r="A102" s="482" t="s">
        <v>712</v>
      </c>
      <c r="B102" s="211">
        <v>3.9230906700000001</v>
      </c>
      <c r="C102" s="243">
        <f t="shared" si="3"/>
        <v>7.6738400572172502E-2</v>
      </c>
      <c r="D102" s="482" t="s">
        <v>935</v>
      </c>
      <c r="E102" s="211">
        <v>34.044995810000003</v>
      </c>
      <c r="F102" s="242">
        <f t="shared" si="4"/>
        <v>0.55367019779007154</v>
      </c>
    </row>
    <row r="103" spans="1:6" x14ac:dyDescent="0.25">
      <c r="A103" s="482" t="s">
        <v>938</v>
      </c>
      <c r="B103" s="211">
        <v>3.78772954</v>
      </c>
      <c r="C103" s="243">
        <f t="shared" si="3"/>
        <v>7.4090642085407291E-2</v>
      </c>
      <c r="D103" s="482" t="s">
        <v>876</v>
      </c>
      <c r="E103" s="211">
        <v>33.937373469999997</v>
      </c>
      <c r="F103" s="242">
        <f t="shared" si="4"/>
        <v>0.55191994695711566</v>
      </c>
    </row>
    <row r="104" spans="1:6" x14ac:dyDescent="0.25">
      <c r="A104" s="482" t="s">
        <v>698</v>
      </c>
      <c r="B104" s="211">
        <v>3.7098343700000003</v>
      </c>
      <c r="C104" s="243">
        <f t="shared" si="3"/>
        <v>7.2566958015648733E-2</v>
      </c>
      <c r="D104" s="482" t="s">
        <v>895</v>
      </c>
      <c r="E104" s="211">
        <v>32.09852841</v>
      </c>
      <c r="F104" s="242">
        <f t="shared" si="4"/>
        <v>0.52201500251954147</v>
      </c>
    </row>
    <row r="105" spans="1:6" x14ac:dyDescent="0.25">
      <c r="A105" s="482" t="s">
        <v>941</v>
      </c>
      <c r="B105" s="211">
        <v>3.3237530899999999</v>
      </c>
      <c r="C105" s="243">
        <f t="shared" si="3"/>
        <v>6.5014937833036648E-2</v>
      </c>
      <c r="D105" s="482" t="s">
        <v>878</v>
      </c>
      <c r="E105" s="211">
        <v>31.729856510000001</v>
      </c>
      <c r="F105" s="242">
        <f t="shared" si="4"/>
        <v>0.51601933005913592</v>
      </c>
    </row>
    <row r="106" spans="1:6" x14ac:dyDescent="0.25">
      <c r="A106" s="482" t="s">
        <v>904</v>
      </c>
      <c r="B106" s="211">
        <v>3.1397539900000004</v>
      </c>
      <c r="C106" s="243">
        <f t="shared" si="3"/>
        <v>6.1415786595290935E-2</v>
      </c>
      <c r="D106" s="482" t="s">
        <v>900</v>
      </c>
      <c r="E106" s="211">
        <v>31.446942889999999</v>
      </c>
      <c r="F106" s="242">
        <f t="shared" si="4"/>
        <v>0.51141833551599969</v>
      </c>
    </row>
    <row r="107" spans="1:6" x14ac:dyDescent="0.25">
      <c r="A107" s="482" t="s">
        <v>935</v>
      </c>
      <c r="B107" s="211">
        <v>3.0814172700000002</v>
      </c>
      <c r="C107" s="243">
        <f t="shared" si="3"/>
        <v>6.0274679502951754E-2</v>
      </c>
      <c r="D107" s="482" t="s">
        <v>868</v>
      </c>
      <c r="E107" s="211">
        <v>31.26592179</v>
      </c>
      <c r="F107" s="242">
        <f t="shared" si="4"/>
        <v>0.50847440834383839</v>
      </c>
    </row>
    <row r="108" spans="1:6" x14ac:dyDescent="0.25">
      <c r="A108" s="482" t="s">
        <v>883</v>
      </c>
      <c r="B108" s="211">
        <v>3.0066828399999999</v>
      </c>
      <c r="C108" s="243">
        <f t="shared" si="3"/>
        <v>5.8812821720839098E-2</v>
      </c>
      <c r="D108" s="482" t="s">
        <v>896</v>
      </c>
      <c r="E108" s="211">
        <v>30.135658510000003</v>
      </c>
      <c r="F108" s="242">
        <f t="shared" si="4"/>
        <v>0.49009305511104873</v>
      </c>
    </row>
    <row r="109" spans="1:6" x14ac:dyDescent="0.25">
      <c r="A109" s="482" t="s">
        <v>842</v>
      </c>
      <c r="B109" s="211">
        <v>2.9116430099999997</v>
      </c>
      <c r="C109" s="243">
        <f t="shared" si="3"/>
        <v>5.6953776096270045E-2</v>
      </c>
      <c r="D109" s="482" t="s">
        <v>854</v>
      </c>
      <c r="E109" s="211">
        <v>29.460598079999997</v>
      </c>
      <c r="F109" s="242">
        <f t="shared" si="4"/>
        <v>0.47911461810714195</v>
      </c>
    </row>
    <row r="110" spans="1:6" x14ac:dyDescent="0.25">
      <c r="A110" s="482" t="s">
        <v>714</v>
      </c>
      <c r="B110" s="211">
        <v>2.4527169999999998</v>
      </c>
      <c r="C110" s="243">
        <f t="shared" si="3"/>
        <v>4.797686198677055E-2</v>
      </c>
      <c r="D110" s="482" t="s">
        <v>886</v>
      </c>
      <c r="E110" s="211">
        <v>29.10192692</v>
      </c>
      <c r="F110" s="242">
        <f t="shared" si="4"/>
        <v>0.47328158663294034</v>
      </c>
    </row>
    <row r="111" spans="1:6" x14ac:dyDescent="0.25">
      <c r="A111" s="482" t="s">
        <v>919</v>
      </c>
      <c r="B111" s="211">
        <v>2.4383013399999998</v>
      </c>
      <c r="C111" s="243">
        <f t="shared" si="3"/>
        <v>4.7694881582888558E-2</v>
      </c>
      <c r="D111" s="482" t="s">
        <v>891</v>
      </c>
      <c r="E111" s="211">
        <v>28.728037269999898</v>
      </c>
      <c r="F111" s="242">
        <f t="shared" si="4"/>
        <v>0.4672010584512799</v>
      </c>
    </row>
    <row r="112" spans="1:6" x14ac:dyDescent="0.25">
      <c r="A112" s="482" t="s">
        <v>926</v>
      </c>
      <c r="B112" s="211">
        <v>2.4186568500000001</v>
      </c>
      <c r="C112" s="243">
        <f t="shared" si="3"/>
        <v>4.7310621602821366E-2</v>
      </c>
      <c r="D112" s="482" t="s">
        <v>862</v>
      </c>
      <c r="E112" s="211">
        <v>28.605398570000002</v>
      </c>
      <c r="F112" s="242">
        <f t="shared" si="4"/>
        <v>0.46520659812986859</v>
      </c>
    </row>
    <row r="113" spans="1:6" x14ac:dyDescent="0.25">
      <c r="A113" s="482" t="s">
        <v>791</v>
      </c>
      <c r="B113" s="211">
        <v>2.34376395</v>
      </c>
      <c r="C113" s="243">
        <f t="shared" si="3"/>
        <v>4.5845664036543228E-2</v>
      </c>
      <c r="D113" s="482" t="s">
        <v>882</v>
      </c>
      <c r="E113" s="211">
        <v>27.846572260000002</v>
      </c>
      <c r="F113" s="242">
        <f t="shared" si="4"/>
        <v>0.45286588540102157</v>
      </c>
    </row>
    <row r="114" spans="1:6" x14ac:dyDescent="0.25">
      <c r="A114" s="482" t="s">
        <v>861</v>
      </c>
      <c r="B114" s="211">
        <v>2.2687089399999998</v>
      </c>
      <c r="C114" s="243">
        <f t="shared" si="3"/>
        <v>4.4377535485150756E-2</v>
      </c>
      <c r="D114" s="482" t="s">
        <v>867</v>
      </c>
      <c r="E114" s="211">
        <v>27.737475739999997</v>
      </c>
      <c r="F114" s="242">
        <f t="shared" si="4"/>
        <v>0.45109166013326968</v>
      </c>
    </row>
    <row r="115" spans="1:6" x14ac:dyDescent="0.25">
      <c r="A115" s="482" t="s">
        <v>936</v>
      </c>
      <c r="B115" s="211">
        <v>2.23028548</v>
      </c>
      <c r="C115" s="243">
        <f t="shared" si="3"/>
        <v>4.3625945702279678E-2</v>
      </c>
      <c r="D115" s="482" t="s">
        <v>858</v>
      </c>
      <c r="E115" s="211">
        <v>27.685003210000001</v>
      </c>
      <c r="F115" s="242">
        <f t="shared" si="4"/>
        <v>0.45023830487877703</v>
      </c>
    </row>
    <row r="116" spans="1:6" x14ac:dyDescent="0.25">
      <c r="A116" s="482" t="s">
        <v>816</v>
      </c>
      <c r="B116" s="211">
        <v>2.2152492100000001</v>
      </c>
      <c r="C116" s="243">
        <f t="shared" si="3"/>
        <v>4.3331825732227769E-2</v>
      </c>
      <c r="D116" s="482" t="s">
        <v>887</v>
      </c>
      <c r="E116" s="211">
        <v>27.28027359</v>
      </c>
      <c r="F116" s="242">
        <f t="shared" si="4"/>
        <v>0.44365622949808098</v>
      </c>
    </row>
    <row r="117" spans="1:6" x14ac:dyDescent="0.25">
      <c r="A117" s="482" t="s">
        <v>891</v>
      </c>
      <c r="B117" s="211">
        <v>2.1748688700000001</v>
      </c>
      <c r="C117" s="243">
        <f t="shared" ref="C117:C180" si="5">(B117/$B$301)*100</f>
        <v>4.2541958006290015E-2</v>
      </c>
      <c r="D117" s="482" t="s">
        <v>904</v>
      </c>
      <c r="E117" s="211">
        <v>26.8973689</v>
      </c>
      <c r="F117" s="242">
        <f t="shared" ref="F117:F180" si="6">(E117/$E$301)*100</f>
        <v>0.43742909066598351</v>
      </c>
    </row>
    <row r="118" spans="1:6" x14ac:dyDescent="0.25">
      <c r="A118" s="482" t="s">
        <v>831</v>
      </c>
      <c r="B118" s="211">
        <v>2.09508406</v>
      </c>
      <c r="C118" s="243">
        <f t="shared" si="5"/>
        <v>4.0981311254948249E-2</v>
      </c>
      <c r="D118" s="482" t="s">
        <v>914</v>
      </c>
      <c r="E118" s="211">
        <v>26.857385710000003</v>
      </c>
      <c r="F118" s="242">
        <f t="shared" si="6"/>
        <v>0.43677884823860524</v>
      </c>
    </row>
    <row r="119" spans="1:6" x14ac:dyDescent="0.25">
      <c r="A119" s="482" t="s">
        <v>881</v>
      </c>
      <c r="B119" s="211">
        <v>2.0442631599999999</v>
      </c>
      <c r="C119" s="243">
        <f t="shared" si="5"/>
        <v>3.9987218864613996E-2</v>
      </c>
      <c r="D119" s="482" t="s">
        <v>842</v>
      </c>
      <c r="E119" s="211">
        <v>26.114218559999998</v>
      </c>
      <c r="F119" s="242">
        <f t="shared" si="6"/>
        <v>0.42469279878722815</v>
      </c>
    </row>
    <row r="120" spans="1:6" x14ac:dyDescent="0.25">
      <c r="A120" s="482" t="s">
        <v>707</v>
      </c>
      <c r="B120" s="211">
        <v>1.9270590600000002</v>
      </c>
      <c r="C120" s="243">
        <f t="shared" si="5"/>
        <v>3.7694624598751426E-2</v>
      </c>
      <c r="D120" s="482" t="s">
        <v>917</v>
      </c>
      <c r="E120" s="211">
        <v>25.572620570000002</v>
      </c>
      <c r="F120" s="242">
        <f t="shared" si="6"/>
        <v>0.41588484745366022</v>
      </c>
    </row>
    <row r="121" spans="1:6" x14ac:dyDescent="0.25">
      <c r="A121" s="482" t="s">
        <v>800</v>
      </c>
      <c r="B121" s="211">
        <v>1.78785124</v>
      </c>
      <c r="C121" s="243">
        <f t="shared" si="5"/>
        <v>3.4971622162017303E-2</v>
      </c>
      <c r="D121" s="482" t="s">
        <v>903</v>
      </c>
      <c r="E121" s="211">
        <v>25.481778980000001</v>
      </c>
      <c r="F121" s="242">
        <f t="shared" si="6"/>
        <v>0.41440750019876382</v>
      </c>
    </row>
    <row r="122" spans="1:6" x14ac:dyDescent="0.25">
      <c r="A122" s="482" t="s">
        <v>718</v>
      </c>
      <c r="B122" s="211">
        <v>1.6830442700000001</v>
      </c>
      <c r="C122" s="243">
        <f t="shared" si="5"/>
        <v>3.2921524439800842E-2</v>
      </c>
      <c r="D122" s="482" t="s">
        <v>909</v>
      </c>
      <c r="E122" s="211">
        <v>25.481324559999997</v>
      </c>
      <c r="F122" s="242">
        <f t="shared" si="6"/>
        <v>0.41440011001394234</v>
      </c>
    </row>
    <row r="123" spans="1:6" x14ac:dyDescent="0.25">
      <c r="A123" s="482" t="s">
        <v>916</v>
      </c>
      <c r="B123" s="211">
        <v>1.5408780399999999</v>
      </c>
      <c r="C123" s="243">
        <f t="shared" si="5"/>
        <v>3.0140653431898385E-2</v>
      </c>
      <c r="D123" s="482" t="s">
        <v>866</v>
      </c>
      <c r="E123" s="211">
        <v>25.480920380000001</v>
      </c>
      <c r="F123" s="242">
        <f t="shared" si="6"/>
        <v>0.41439353687697411</v>
      </c>
    </row>
    <row r="124" spans="1:6" x14ac:dyDescent="0.25">
      <c r="A124" s="482" t="s">
        <v>814</v>
      </c>
      <c r="B124" s="211">
        <v>1.5168016200000001</v>
      </c>
      <c r="C124" s="243">
        <f t="shared" si="5"/>
        <v>2.9669701797659494E-2</v>
      </c>
      <c r="D124" s="482" t="s">
        <v>873</v>
      </c>
      <c r="E124" s="211">
        <v>25.326141360000001</v>
      </c>
      <c r="F124" s="242">
        <f t="shared" si="6"/>
        <v>0.41187638190079456</v>
      </c>
    </row>
    <row r="125" spans="1:6" x14ac:dyDescent="0.25">
      <c r="A125" s="482" t="s">
        <v>940</v>
      </c>
      <c r="B125" s="211">
        <v>1.49402911</v>
      </c>
      <c r="C125" s="243">
        <f t="shared" si="5"/>
        <v>2.9224255556057888E-2</v>
      </c>
      <c r="D125" s="482" t="s">
        <v>856</v>
      </c>
      <c r="E125" s="211">
        <v>25.151890940000001</v>
      </c>
      <c r="F125" s="242">
        <f t="shared" si="6"/>
        <v>0.40904256558767688</v>
      </c>
    </row>
    <row r="126" spans="1:6" x14ac:dyDescent="0.25">
      <c r="A126" s="482" t="s">
        <v>937</v>
      </c>
      <c r="B126" s="211">
        <v>1.48265647</v>
      </c>
      <c r="C126" s="243">
        <f t="shared" si="5"/>
        <v>2.9001798754190726E-2</v>
      </c>
      <c r="D126" s="482" t="s">
        <v>853</v>
      </c>
      <c r="E126" s="211">
        <v>25.03501679</v>
      </c>
      <c r="F126" s="242">
        <f t="shared" si="6"/>
        <v>0.40714185353859383</v>
      </c>
    </row>
    <row r="127" spans="1:6" x14ac:dyDescent="0.25">
      <c r="A127" s="482" t="s">
        <v>923</v>
      </c>
      <c r="B127" s="211">
        <v>1.3843542099999999</v>
      </c>
      <c r="C127" s="243">
        <f t="shared" si="5"/>
        <v>2.7078937714369318E-2</v>
      </c>
      <c r="D127" s="482" t="s">
        <v>910</v>
      </c>
      <c r="E127" s="211">
        <v>24.090821980000001</v>
      </c>
      <c r="F127" s="242">
        <f t="shared" si="6"/>
        <v>0.39178651232714024</v>
      </c>
    </row>
    <row r="128" spans="1:6" x14ac:dyDescent="0.25">
      <c r="A128" s="482" t="s">
        <v>717</v>
      </c>
      <c r="B128" s="211">
        <v>1.3630943500000001</v>
      </c>
      <c r="C128" s="243">
        <f t="shared" si="5"/>
        <v>2.6663079965971091E-2</v>
      </c>
      <c r="D128" s="482" t="s">
        <v>843</v>
      </c>
      <c r="E128" s="211">
        <v>23.193217579999999</v>
      </c>
      <c r="F128" s="242">
        <f t="shared" si="6"/>
        <v>0.37718886606926455</v>
      </c>
    </row>
    <row r="129" spans="1:6" x14ac:dyDescent="0.25">
      <c r="A129" s="482" t="s">
        <v>932</v>
      </c>
      <c r="B129" s="211">
        <v>1.2467698700000001</v>
      </c>
      <c r="C129" s="243">
        <f t="shared" si="5"/>
        <v>2.4387691683245095E-2</v>
      </c>
      <c r="D129" s="482" t="s">
        <v>852</v>
      </c>
      <c r="E129" s="211">
        <v>22.92700133</v>
      </c>
      <c r="F129" s="242">
        <f t="shared" si="6"/>
        <v>0.37285941910398879</v>
      </c>
    </row>
    <row r="130" spans="1:6" x14ac:dyDescent="0.25">
      <c r="A130" s="482" t="s">
        <v>879</v>
      </c>
      <c r="B130" s="211">
        <v>1.1881850300000001</v>
      </c>
      <c r="C130" s="243">
        <f t="shared" si="5"/>
        <v>2.3241731189964775E-2</v>
      </c>
      <c r="D130" s="482" t="s">
        <v>863</v>
      </c>
      <c r="E130" s="211">
        <v>22.876699079999998</v>
      </c>
      <c r="F130" s="242">
        <f t="shared" si="6"/>
        <v>0.37204135888561729</v>
      </c>
    </row>
    <row r="131" spans="1:6" x14ac:dyDescent="0.25">
      <c r="A131" s="482" t="s">
        <v>893</v>
      </c>
      <c r="B131" s="211">
        <v>1.1737773899999999</v>
      </c>
      <c r="C131" s="243">
        <f t="shared" si="5"/>
        <v>2.2959907662898633E-2</v>
      </c>
      <c r="D131" s="482" t="s">
        <v>880</v>
      </c>
      <c r="E131" s="211">
        <v>22.541412670000003</v>
      </c>
      <c r="F131" s="242">
        <f t="shared" si="6"/>
        <v>0.3665886311491523</v>
      </c>
    </row>
    <row r="132" spans="1:6" x14ac:dyDescent="0.25">
      <c r="A132" s="482" t="s">
        <v>837</v>
      </c>
      <c r="B132" s="211">
        <v>1.1176456100000001</v>
      </c>
      <c r="C132" s="243">
        <f t="shared" si="5"/>
        <v>2.1861930740925264E-2</v>
      </c>
      <c r="D132" s="482" t="s">
        <v>859</v>
      </c>
      <c r="E132" s="211">
        <v>22.483376600000003</v>
      </c>
      <c r="F132" s="242">
        <f t="shared" si="6"/>
        <v>0.36564479662688693</v>
      </c>
    </row>
    <row r="133" spans="1:6" x14ac:dyDescent="0.25">
      <c r="A133" s="482" t="s">
        <v>792</v>
      </c>
      <c r="B133" s="211">
        <v>1.0765555</v>
      </c>
      <c r="C133" s="243">
        <f t="shared" si="5"/>
        <v>2.1058179416785047E-2</v>
      </c>
      <c r="D133" s="482" t="s">
        <v>881</v>
      </c>
      <c r="E133" s="211">
        <v>22.120839</v>
      </c>
      <c r="F133" s="242">
        <f t="shared" si="6"/>
        <v>0.35974888564429897</v>
      </c>
    </row>
    <row r="134" spans="1:6" x14ac:dyDescent="0.25">
      <c r="A134" s="482" t="s">
        <v>902</v>
      </c>
      <c r="B134" s="211">
        <v>1.0749015800000001</v>
      </c>
      <c r="C134" s="243">
        <f t="shared" si="5"/>
        <v>2.1025827583460142E-2</v>
      </c>
      <c r="D134" s="482" t="s">
        <v>942</v>
      </c>
      <c r="E134" s="211">
        <v>22.114192769999999</v>
      </c>
      <c r="F134" s="242">
        <f t="shared" si="6"/>
        <v>0.35964079870255883</v>
      </c>
    </row>
    <row r="135" spans="1:6" x14ac:dyDescent="0.25">
      <c r="A135" s="482" t="s">
        <v>840</v>
      </c>
      <c r="B135" s="211">
        <v>0.95060532999999992</v>
      </c>
      <c r="C135" s="243">
        <f t="shared" si="5"/>
        <v>1.8594505897459212E-2</v>
      </c>
      <c r="D135" s="482" t="s">
        <v>860</v>
      </c>
      <c r="E135" s="211">
        <v>22.012412399999999</v>
      </c>
      <c r="F135" s="242">
        <f t="shared" si="6"/>
        <v>0.35798555521527675</v>
      </c>
    </row>
    <row r="136" spans="1:6" x14ac:dyDescent="0.25">
      <c r="A136" s="482" t="s">
        <v>820</v>
      </c>
      <c r="B136" s="211">
        <v>0.91232806999999994</v>
      </c>
      <c r="C136" s="243">
        <f t="shared" si="5"/>
        <v>1.7845775888961808E-2</v>
      </c>
      <c r="D136" s="482" t="s">
        <v>851</v>
      </c>
      <c r="E136" s="211">
        <v>21.682065120000001</v>
      </c>
      <c r="F136" s="242">
        <f t="shared" si="6"/>
        <v>0.35261315203221377</v>
      </c>
    </row>
    <row r="137" spans="1:6" x14ac:dyDescent="0.25">
      <c r="A137" s="482" t="s">
        <v>859</v>
      </c>
      <c r="B137" s="211">
        <v>0.90108920999999997</v>
      </c>
      <c r="C137" s="243">
        <f t="shared" si="5"/>
        <v>1.7625935917571455E-2</v>
      </c>
      <c r="D137" s="482" t="s">
        <v>845</v>
      </c>
      <c r="E137" s="211">
        <v>20.751411449999999</v>
      </c>
      <c r="F137" s="242">
        <f t="shared" si="6"/>
        <v>0.33747802896101026</v>
      </c>
    </row>
    <row r="138" spans="1:6" x14ac:dyDescent="0.25">
      <c r="A138" s="482" t="s">
        <v>864</v>
      </c>
      <c r="B138" s="211">
        <v>0.85139598999999999</v>
      </c>
      <c r="C138" s="243">
        <f t="shared" si="5"/>
        <v>1.6653901737672908E-2</v>
      </c>
      <c r="D138" s="482" t="s">
        <v>829</v>
      </c>
      <c r="E138" s="211">
        <v>20.733275949999999</v>
      </c>
      <c r="F138" s="242">
        <f t="shared" si="6"/>
        <v>0.33718309322572454</v>
      </c>
    </row>
    <row r="139" spans="1:6" x14ac:dyDescent="0.25">
      <c r="A139" s="482" t="s">
        <v>942</v>
      </c>
      <c r="B139" s="211">
        <v>0.84289336000000004</v>
      </c>
      <c r="C139" s="243">
        <f t="shared" si="5"/>
        <v>1.6487584341073717E-2</v>
      </c>
      <c r="D139" s="482" t="s">
        <v>924</v>
      </c>
      <c r="E139" s="211">
        <v>20.333240960000001</v>
      </c>
      <c r="F139" s="242">
        <f t="shared" si="6"/>
        <v>0.33067736612056242</v>
      </c>
    </row>
    <row r="140" spans="1:6" x14ac:dyDescent="0.25">
      <c r="A140" s="482" t="s">
        <v>863</v>
      </c>
      <c r="B140" s="211">
        <v>0.82154681000000007</v>
      </c>
      <c r="C140" s="243">
        <f t="shared" si="5"/>
        <v>1.6070030875572523E-2</v>
      </c>
      <c r="D140" s="482" t="s">
        <v>920</v>
      </c>
      <c r="E140" s="211">
        <v>20.091866570000001</v>
      </c>
      <c r="F140" s="242">
        <f t="shared" si="6"/>
        <v>0.32675191972019885</v>
      </c>
    </row>
    <row r="141" spans="1:6" x14ac:dyDescent="0.25">
      <c r="A141" s="482" t="s">
        <v>850</v>
      </c>
      <c r="B141" s="211">
        <v>0.81622048000000003</v>
      </c>
      <c r="C141" s="243">
        <f t="shared" si="5"/>
        <v>1.5965844131114848E-2</v>
      </c>
      <c r="D141" s="482" t="s">
        <v>861</v>
      </c>
      <c r="E141" s="211">
        <v>20.082179530000001</v>
      </c>
      <c r="F141" s="242">
        <f t="shared" si="6"/>
        <v>0.32659438040420852</v>
      </c>
    </row>
    <row r="142" spans="1:6" x14ac:dyDescent="0.25">
      <c r="A142" s="482" t="s">
        <v>896</v>
      </c>
      <c r="B142" s="211">
        <v>0.80643288000000002</v>
      </c>
      <c r="C142" s="243">
        <f t="shared" si="5"/>
        <v>1.5774391821540723E-2</v>
      </c>
      <c r="D142" s="482" t="s">
        <v>855</v>
      </c>
      <c r="E142" s="211">
        <v>19.536783549999999</v>
      </c>
      <c r="F142" s="242">
        <f t="shared" si="6"/>
        <v>0.31772466275742844</v>
      </c>
    </row>
    <row r="143" spans="1:6" x14ac:dyDescent="0.25">
      <c r="A143" s="482" t="s">
        <v>898</v>
      </c>
      <c r="B143" s="211">
        <v>0.79559508000000001</v>
      </c>
      <c r="C143" s="243">
        <f t="shared" si="5"/>
        <v>1.5562396864584735E-2</v>
      </c>
      <c r="D143" s="482" t="s">
        <v>864</v>
      </c>
      <c r="E143" s="211">
        <v>18.785042609999998</v>
      </c>
      <c r="F143" s="242">
        <f t="shared" si="6"/>
        <v>0.30549917865810483</v>
      </c>
    </row>
    <row r="144" spans="1:6" x14ac:dyDescent="0.25">
      <c r="A144" s="482" t="s">
        <v>909</v>
      </c>
      <c r="B144" s="211">
        <v>0.78670728000000001</v>
      </c>
      <c r="C144" s="243">
        <f t="shared" si="5"/>
        <v>1.5388545273077838E-2</v>
      </c>
      <c r="D144" s="482" t="s">
        <v>844</v>
      </c>
      <c r="E144" s="211">
        <v>18.39324165</v>
      </c>
      <c r="F144" s="242">
        <f t="shared" si="6"/>
        <v>0.29912736071962764</v>
      </c>
    </row>
    <row r="145" spans="1:6" x14ac:dyDescent="0.25">
      <c r="A145" s="482" t="s">
        <v>766</v>
      </c>
      <c r="B145" s="211">
        <v>0.77066579000000002</v>
      </c>
      <c r="C145" s="243">
        <f t="shared" si="5"/>
        <v>1.5074762495940419E-2</v>
      </c>
      <c r="D145" s="482" t="s">
        <v>807</v>
      </c>
      <c r="E145" s="211">
        <v>18.140081289999998</v>
      </c>
      <c r="F145" s="242">
        <f t="shared" si="6"/>
        <v>0.29501024032472262</v>
      </c>
    </row>
    <row r="146" spans="1:6" x14ac:dyDescent="0.25">
      <c r="A146" s="482" t="s">
        <v>915</v>
      </c>
      <c r="B146" s="211">
        <v>0.76596469999999994</v>
      </c>
      <c r="C146" s="243">
        <f t="shared" si="5"/>
        <v>1.4982805883694737E-2</v>
      </c>
      <c r="D146" s="482" t="s">
        <v>877</v>
      </c>
      <c r="E146" s="211">
        <v>17.614712260000001</v>
      </c>
      <c r="F146" s="242">
        <f t="shared" si="6"/>
        <v>0.28646621886629037</v>
      </c>
    </row>
    <row r="147" spans="1:6" x14ac:dyDescent="0.25">
      <c r="A147" s="482" t="s">
        <v>921</v>
      </c>
      <c r="B147" s="211">
        <v>0.73153049000000003</v>
      </c>
      <c r="C147" s="243">
        <f t="shared" si="5"/>
        <v>1.4309248624217404E-2</v>
      </c>
      <c r="D147" s="482" t="s">
        <v>828</v>
      </c>
      <c r="E147" s="211">
        <v>17.563081140000001</v>
      </c>
      <c r="F147" s="242">
        <f t="shared" si="6"/>
        <v>0.28562654737441945</v>
      </c>
    </row>
    <row r="148" spans="1:6" x14ac:dyDescent="0.25">
      <c r="A148" s="482" t="s">
        <v>925</v>
      </c>
      <c r="B148" s="211">
        <v>0.71431763999999998</v>
      </c>
      <c r="C148" s="243">
        <f t="shared" si="5"/>
        <v>1.3972553225258215E-2</v>
      </c>
      <c r="D148" s="482" t="s">
        <v>847</v>
      </c>
      <c r="E148" s="211">
        <v>17.1541438</v>
      </c>
      <c r="F148" s="242">
        <f t="shared" si="6"/>
        <v>0.27897604228447487</v>
      </c>
    </row>
    <row r="149" spans="1:6" x14ac:dyDescent="0.25">
      <c r="A149" s="482" t="s">
        <v>724</v>
      </c>
      <c r="B149" s="211">
        <v>0.70950800000000003</v>
      </c>
      <c r="C149" s="243">
        <f t="shared" si="5"/>
        <v>1.3878473299002537E-2</v>
      </c>
      <c r="D149" s="482" t="s">
        <v>921</v>
      </c>
      <c r="E149" s="211">
        <v>17.01657943</v>
      </c>
      <c r="F149" s="242">
        <f t="shared" si="6"/>
        <v>0.27673884735656729</v>
      </c>
    </row>
    <row r="150" spans="1:6" x14ac:dyDescent="0.25">
      <c r="A150" s="482" t="s">
        <v>720</v>
      </c>
      <c r="B150" s="211">
        <v>0.6552</v>
      </c>
      <c r="C150" s="243">
        <f t="shared" si="5"/>
        <v>1.2816170790895184E-2</v>
      </c>
      <c r="D150" s="482" t="s">
        <v>706</v>
      </c>
      <c r="E150" s="211">
        <v>15.99765026</v>
      </c>
      <c r="F150" s="242">
        <f t="shared" si="6"/>
        <v>0.26016810908312427</v>
      </c>
    </row>
    <row r="151" spans="1:6" x14ac:dyDescent="0.25">
      <c r="A151" s="482" t="s">
        <v>874</v>
      </c>
      <c r="B151" s="211">
        <v>0.61005399999999999</v>
      </c>
      <c r="C151" s="243">
        <f t="shared" si="5"/>
        <v>1.1933083418297881E-2</v>
      </c>
      <c r="D151" s="482" t="s">
        <v>697</v>
      </c>
      <c r="E151" s="211">
        <v>15.596405429999999</v>
      </c>
      <c r="F151" s="242">
        <f t="shared" si="6"/>
        <v>0.25364270647687426</v>
      </c>
    </row>
    <row r="152" spans="1:6" x14ac:dyDescent="0.25">
      <c r="A152" s="482" t="s">
        <v>846</v>
      </c>
      <c r="B152" s="211">
        <v>0.56608534999999993</v>
      </c>
      <c r="C152" s="243">
        <f t="shared" si="5"/>
        <v>1.1073025836116723E-2</v>
      </c>
      <c r="D152" s="482" t="s">
        <v>883</v>
      </c>
      <c r="E152" s="211">
        <v>15.41200145</v>
      </c>
      <c r="F152" s="242">
        <f t="shared" si="6"/>
        <v>0.25064376388191334</v>
      </c>
    </row>
    <row r="153" spans="1:6" x14ac:dyDescent="0.25">
      <c r="A153" s="482" t="s">
        <v>723</v>
      </c>
      <c r="B153" s="211">
        <v>0.55339159999999998</v>
      </c>
      <c r="C153" s="243">
        <f t="shared" si="5"/>
        <v>1.0824727197568301E-2</v>
      </c>
      <c r="D153" s="482" t="s">
        <v>832</v>
      </c>
      <c r="E153" s="211">
        <v>15.165246439999999</v>
      </c>
      <c r="F153" s="242">
        <f t="shared" si="6"/>
        <v>0.24663081302256085</v>
      </c>
    </row>
    <row r="154" spans="1:6" x14ac:dyDescent="0.25">
      <c r="A154" s="482" t="s">
        <v>832</v>
      </c>
      <c r="B154" s="211">
        <v>0.55192017000000004</v>
      </c>
      <c r="C154" s="243">
        <f t="shared" si="5"/>
        <v>1.0795944996428428E-2</v>
      </c>
      <c r="D154" s="482" t="s">
        <v>836</v>
      </c>
      <c r="E154" s="211">
        <v>14.910323500000001</v>
      </c>
      <c r="F154" s="242">
        <f t="shared" si="6"/>
        <v>0.2424850279738939</v>
      </c>
    </row>
    <row r="155" spans="1:6" x14ac:dyDescent="0.25">
      <c r="A155" s="482" t="s">
        <v>886</v>
      </c>
      <c r="B155" s="211">
        <v>0.51402672999999999</v>
      </c>
      <c r="C155" s="243">
        <f t="shared" si="5"/>
        <v>1.0054722775893414E-2</v>
      </c>
      <c r="D155" s="482" t="s">
        <v>827</v>
      </c>
      <c r="E155" s="211">
        <v>14.641356960000001</v>
      </c>
      <c r="F155" s="242">
        <f t="shared" si="6"/>
        <v>0.23811085333067164</v>
      </c>
    </row>
    <row r="156" spans="1:6" x14ac:dyDescent="0.25">
      <c r="A156" s="482" t="s">
        <v>855</v>
      </c>
      <c r="B156" s="211">
        <v>0.46716728999999996</v>
      </c>
      <c r="C156" s="243">
        <f t="shared" si="5"/>
        <v>9.1381193170934974E-3</v>
      </c>
      <c r="D156" s="482" t="s">
        <v>871</v>
      </c>
      <c r="E156" s="211">
        <v>14.110868910000001</v>
      </c>
      <c r="F156" s="242">
        <f t="shared" si="6"/>
        <v>0.2294835817866259</v>
      </c>
    </row>
    <row r="157" spans="1:6" x14ac:dyDescent="0.25">
      <c r="A157" s="482" t="s">
        <v>786</v>
      </c>
      <c r="B157" s="211">
        <v>0.46011999999999997</v>
      </c>
      <c r="C157" s="243">
        <f t="shared" si="5"/>
        <v>9.0002693899674784E-3</v>
      </c>
      <c r="D157" s="482" t="s">
        <v>865</v>
      </c>
      <c r="E157" s="211">
        <v>14.05627</v>
      </c>
      <c r="F157" s="242">
        <f t="shared" si="6"/>
        <v>0.22859564543710975</v>
      </c>
    </row>
    <row r="158" spans="1:6" x14ac:dyDescent="0.25">
      <c r="A158" s="482" t="s">
        <v>867</v>
      </c>
      <c r="B158" s="211">
        <v>0.45843293000000002</v>
      </c>
      <c r="C158" s="243">
        <f t="shared" si="5"/>
        <v>8.9672691194299398E-3</v>
      </c>
      <c r="D158" s="482" t="s">
        <v>821</v>
      </c>
      <c r="E158" s="211">
        <v>12.94554217</v>
      </c>
      <c r="F158" s="242">
        <f t="shared" si="6"/>
        <v>0.21053199517969368</v>
      </c>
    </row>
    <row r="159" spans="1:6" x14ac:dyDescent="0.25">
      <c r="A159" s="482" t="s">
        <v>825</v>
      </c>
      <c r="B159" s="211">
        <v>0.44893665000000005</v>
      </c>
      <c r="C159" s="243">
        <f t="shared" si="5"/>
        <v>8.78151523304691E-3</v>
      </c>
      <c r="D159" s="482" t="s">
        <v>857</v>
      </c>
      <c r="E159" s="211">
        <v>12.818645160000001</v>
      </c>
      <c r="F159" s="242">
        <f t="shared" si="6"/>
        <v>0.20846828240916571</v>
      </c>
    </row>
    <row r="160" spans="1:6" x14ac:dyDescent="0.25">
      <c r="A160" s="482" t="s">
        <v>765</v>
      </c>
      <c r="B160" s="211">
        <v>0.44859009000000005</v>
      </c>
      <c r="C160" s="243">
        <f t="shared" si="5"/>
        <v>8.7747362767750959E-3</v>
      </c>
      <c r="D160" s="482" t="s">
        <v>826</v>
      </c>
      <c r="E160" s="211">
        <v>12.380565279999999</v>
      </c>
      <c r="F160" s="242">
        <f t="shared" si="6"/>
        <v>0.20134383524632576</v>
      </c>
    </row>
    <row r="161" spans="1:6" x14ac:dyDescent="0.25">
      <c r="A161" s="482" t="s">
        <v>753</v>
      </c>
      <c r="B161" s="211">
        <v>0.41801300000000002</v>
      </c>
      <c r="C161" s="243">
        <f t="shared" si="5"/>
        <v>8.1766269853700696E-3</v>
      </c>
      <c r="D161" s="482" t="s">
        <v>890</v>
      </c>
      <c r="E161" s="211">
        <v>12.37967211</v>
      </c>
      <c r="F161" s="242">
        <f t="shared" si="6"/>
        <v>0.20132930971625021</v>
      </c>
    </row>
    <row r="162" spans="1:6" x14ac:dyDescent="0.25">
      <c r="A162" s="482" t="s">
        <v>866</v>
      </c>
      <c r="B162" s="211">
        <v>0.40318611999999998</v>
      </c>
      <c r="C162" s="243">
        <f t="shared" si="5"/>
        <v>7.8866028303393784E-3</v>
      </c>
      <c r="D162" s="482" t="s">
        <v>814</v>
      </c>
      <c r="E162" s="211">
        <v>11.40443039</v>
      </c>
      <c r="F162" s="242">
        <f t="shared" si="6"/>
        <v>0.18546905586223369</v>
      </c>
    </row>
    <row r="163" spans="1:6" x14ac:dyDescent="0.25">
      <c r="A163" s="482" t="s">
        <v>917</v>
      </c>
      <c r="B163" s="211">
        <v>0.39113042999999997</v>
      </c>
      <c r="C163" s="243">
        <f t="shared" si="5"/>
        <v>7.6507850921799054E-3</v>
      </c>
      <c r="D163" s="482" t="s">
        <v>704</v>
      </c>
      <c r="E163" s="211">
        <v>11.307095820000001</v>
      </c>
      <c r="F163" s="242">
        <f t="shared" si="6"/>
        <v>0.18388611395428134</v>
      </c>
    </row>
    <row r="164" spans="1:6" x14ac:dyDescent="0.25">
      <c r="A164" s="482" t="s">
        <v>924</v>
      </c>
      <c r="B164" s="211">
        <v>0.37176512</v>
      </c>
      <c r="C164" s="243">
        <f t="shared" si="5"/>
        <v>7.2719860684029962E-3</v>
      </c>
      <c r="D164" s="482" t="s">
        <v>875</v>
      </c>
      <c r="E164" s="211">
        <v>11.236731429999999</v>
      </c>
      <c r="F164" s="242">
        <f t="shared" si="6"/>
        <v>0.18274178525628118</v>
      </c>
    </row>
    <row r="165" spans="1:6" x14ac:dyDescent="0.25">
      <c r="A165" s="482" t="s">
        <v>943</v>
      </c>
      <c r="B165" s="211">
        <v>0.37164018999999998</v>
      </c>
      <c r="C165" s="243">
        <f t="shared" si="5"/>
        <v>7.2695423501232242E-3</v>
      </c>
      <c r="D165" s="482" t="s">
        <v>823</v>
      </c>
      <c r="E165" s="211">
        <v>10.88250448</v>
      </c>
      <c r="F165" s="242">
        <f t="shared" si="6"/>
        <v>0.17698102950340588</v>
      </c>
    </row>
    <row r="166" spans="1:6" x14ac:dyDescent="0.25">
      <c r="A166" s="482" t="s">
        <v>721</v>
      </c>
      <c r="B166" s="211">
        <v>0.352968</v>
      </c>
      <c r="C166" s="243">
        <f t="shared" si="5"/>
        <v>6.9043012388899441E-3</v>
      </c>
      <c r="D166" s="482" t="s">
        <v>915</v>
      </c>
      <c r="E166" s="211">
        <v>10.7971676</v>
      </c>
      <c r="F166" s="242">
        <f t="shared" si="6"/>
        <v>0.17559320477015949</v>
      </c>
    </row>
    <row r="167" spans="1:6" x14ac:dyDescent="0.25">
      <c r="A167" s="482" t="s">
        <v>719</v>
      </c>
      <c r="B167" s="211">
        <v>0.34536362999999998</v>
      </c>
      <c r="C167" s="243">
        <f t="shared" si="5"/>
        <v>6.7555544368796266E-3</v>
      </c>
      <c r="D167" s="482" t="s">
        <v>831</v>
      </c>
      <c r="E167" s="211">
        <v>10.75325849</v>
      </c>
      <c r="F167" s="242">
        <f t="shared" si="6"/>
        <v>0.17487911551739052</v>
      </c>
    </row>
    <row r="168" spans="1:6" x14ac:dyDescent="0.25">
      <c r="A168" s="482" t="s">
        <v>788</v>
      </c>
      <c r="B168" s="211">
        <v>0.33923238</v>
      </c>
      <c r="C168" s="243">
        <f t="shared" si="5"/>
        <v>6.6356228935925757E-3</v>
      </c>
      <c r="D168" s="482" t="s">
        <v>819</v>
      </c>
      <c r="E168" s="211">
        <v>10.19789967</v>
      </c>
      <c r="F168" s="242">
        <f t="shared" si="6"/>
        <v>0.16584737324813331</v>
      </c>
    </row>
    <row r="169" spans="1:6" x14ac:dyDescent="0.25">
      <c r="A169" s="482" t="s">
        <v>828</v>
      </c>
      <c r="B169" s="211">
        <v>0.32489699999999999</v>
      </c>
      <c r="C169" s="243">
        <f t="shared" si="5"/>
        <v>6.3552128227250806E-3</v>
      </c>
      <c r="D169" s="482" t="s">
        <v>846</v>
      </c>
      <c r="E169" s="211">
        <v>10.077297960000001</v>
      </c>
      <c r="F169" s="242">
        <f t="shared" si="6"/>
        <v>0.1638860402815448</v>
      </c>
    </row>
    <row r="170" spans="1:6" x14ac:dyDescent="0.25">
      <c r="A170" s="482" t="s">
        <v>823</v>
      </c>
      <c r="B170" s="211">
        <v>0.31974554999999999</v>
      </c>
      <c r="C170" s="243">
        <f t="shared" si="5"/>
        <v>6.2544468535236817E-3</v>
      </c>
      <c r="D170" s="482" t="s">
        <v>816</v>
      </c>
      <c r="E170" s="211">
        <v>9.7585052100000009</v>
      </c>
      <c r="F170" s="242">
        <f t="shared" si="6"/>
        <v>0.15870154720856591</v>
      </c>
    </row>
    <row r="171" spans="1:6" x14ac:dyDescent="0.25">
      <c r="A171" s="482" t="s">
        <v>772</v>
      </c>
      <c r="B171" s="211">
        <v>0.30770399999999998</v>
      </c>
      <c r="C171" s="243">
        <f t="shared" si="5"/>
        <v>6.0189057036654642E-3</v>
      </c>
      <c r="D171" s="482" t="s">
        <v>830</v>
      </c>
      <c r="E171" s="211">
        <v>9.5637867300000003</v>
      </c>
      <c r="F171" s="242">
        <f t="shared" si="6"/>
        <v>0.1555348609814137</v>
      </c>
    </row>
    <row r="172" spans="1:6" x14ac:dyDescent="0.25">
      <c r="A172" s="482" t="s">
        <v>890</v>
      </c>
      <c r="B172" s="211">
        <v>0.28927687000000002</v>
      </c>
      <c r="C172" s="243">
        <f t="shared" si="5"/>
        <v>5.6584581376306229E-3</v>
      </c>
      <c r="D172" s="482" t="s">
        <v>809</v>
      </c>
      <c r="E172" s="211">
        <v>9.5543011999999994</v>
      </c>
      <c r="F172" s="242">
        <f t="shared" si="6"/>
        <v>0.15538059880142829</v>
      </c>
    </row>
    <row r="173" spans="1:6" x14ac:dyDescent="0.25">
      <c r="A173" s="482" t="s">
        <v>903</v>
      </c>
      <c r="B173" s="211">
        <v>0.28779957</v>
      </c>
      <c r="C173" s="243">
        <f t="shared" si="5"/>
        <v>5.6295611151803947E-3</v>
      </c>
      <c r="D173" s="482" t="s">
        <v>824</v>
      </c>
      <c r="E173" s="211">
        <v>9.5265732600000099</v>
      </c>
      <c r="F173" s="242">
        <f t="shared" si="6"/>
        <v>0.15492966222003515</v>
      </c>
    </row>
    <row r="174" spans="1:6" x14ac:dyDescent="0.25">
      <c r="A174" s="482" t="s">
        <v>824</v>
      </c>
      <c r="B174" s="211">
        <v>0.26483690999999998</v>
      </c>
      <c r="C174" s="243">
        <f t="shared" si="5"/>
        <v>5.1803954064300016E-3</v>
      </c>
      <c r="D174" s="482" t="s">
        <v>839</v>
      </c>
      <c r="E174" s="211">
        <v>9.0843002800000203</v>
      </c>
      <c r="F174" s="242">
        <f t="shared" si="6"/>
        <v>0.14773702311147424</v>
      </c>
    </row>
    <row r="175" spans="1:6" x14ac:dyDescent="0.25">
      <c r="A175" s="482" t="s">
        <v>906</v>
      </c>
      <c r="B175" s="211">
        <v>0.26235807999999999</v>
      </c>
      <c r="C175" s="243">
        <f t="shared" si="5"/>
        <v>5.1319077558781168E-3</v>
      </c>
      <c r="D175" s="482" t="s">
        <v>834</v>
      </c>
      <c r="E175" s="211">
        <v>9.0184332700000116</v>
      </c>
      <c r="F175" s="242">
        <f t="shared" si="6"/>
        <v>0.14666583483293627</v>
      </c>
    </row>
    <row r="176" spans="1:6" x14ac:dyDescent="0.25">
      <c r="A176" s="482" t="s">
        <v>912</v>
      </c>
      <c r="B176" s="211">
        <v>0.26210264</v>
      </c>
      <c r="C176" s="243">
        <f t="shared" si="5"/>
        <v>5.1269111706112877E-3</v>
      </c>
      <c r="D176" s="482" t="s">
        <v>811</v>
      </c>
      <c r="E176" s="211">
        <v>8.9332037199999998</v>
      </c>
      <c r="F176" s="242">
        <f t="shared" si="6"/>
        <v>0.14527975559622788</v>
      </c>
    </row>
    <row r="177" spans="1:6" x14ac:dyDescent="0.25">
      <c r="A177" s="482" t="s">
        <v>878</v>
      </c>
      <c r="B177" s="211">
        <v>0.23696407</v>
      </c>
      <c r="C177" s="243">
        <f t="shared" si="5"/>
        <v>4.6351831386227749E-3</v>
      </c>
      <c r="D177" s="482" t="s">
        <v>870</v>
      </c>
      <c r="E177" s="211">
        <v>8.6986967000000099</v>
      </c>
      <c r="F177" s="242">
        <f t="shared" si="6"/>
        <v>0.14146599251424163</v>
      </c>
    </row>
    <row r="178" spans="1:6" x14ac:dyDescent="0.25">
      <c r="A178" s="482" t="s">
        <v>817</v>
      </c>
      <c r="B178" s="211">
        <v>0.23081301000000001</v>
      </c>
      <c r="C178" s="243">
        <f t="shared" si="5"/>
        <v>4.5148640978641616E-3</v>
      </c>
      <c r="D178" s="482" t="s">
        <v>817</v>
      </c>
      <c r="E178" s="211">
        <v>8.5383908800000015</v>
      </c>
      <c r="F178" s="242">
        <f t="shared" si="6"/>
        <v>0.13885895576905766</v>
      </c>
    </row>
    <row r="179" spans="1:6" x14ac:dyDescent="0.25">
      <c r="A179" s="482" t="s">
        <v>722</v>
      </c>
      <c r="B179" s="211">
        <v>0.226576</v>
      </c>
      <c r="C179" s="243">
        <f t="shared" si="5"/>
        <v>4.4319852153813606E-3</v>
      </c>
      <c r="D179" s="482" t="s">
        <v>869</v>
      </c>
      <c r="E179" s="211">
        <v>8.2851977800000007</v>
      </c>
      <c r="F179" s="242">
        <f t="shared" si="6"/>
        <v>0.13474130292696493</v>
      </c>
    </row>
    <row r="180" spans="1:6" x14ac:dyDescent="0.25">
      <c r="A180" s="482" t="s">
        <v>888</v>
      </c>
      <c r="B180" s="211">
        <v>0.22196673</v>
      </c>
      <c r="C180" s="243">
        <f t="shared" si="5"/>
        <v>4.3418246666308271E-3</v>
      </c>
      <c r="D180" s="482" t="s">
        <v>820</v>
      </c>
      <c r="E180" s="211">
        <v>8.0848838799999996</v>
      </c>
      <c r="F180" s="242">
        <f t="shared" si="6"/>
        <v>0.1314836189709421</v>
      </c>
    </row>
    <row r="181" spans="1:6" x14ac:dyDescent="0.25">
      <c r="A181" s="482" t="s">
        <v>769</v>
      </c>
      <c r="B181" s="211">
        <v>0.22081999999999999</v>
      </c>
      <c r="C181" s="243">
        <f t="shared" ref="C181:C244" si="7">(B181/$B$301)*100</f>
        <v>4.3193938248557301E-3</v>
      </c>
      <c r="D181" s="482" t="s">
        <v>835</v>
      </c>
      <c r="E181" s="211">
        <v>7.9325857500000101</v>
      </c>
      <c r="F181" s="242">
        <f t="shared" ref="F181:F244" si="8">(E181/$E$301)*100</f>
        <v>0.12900681044875148</v>
      </c>
    </row>
    <row r="182" spans="1:6" x14ac:dyDescent="0.25">
      <c r="A182" s="482" t="s">
        <v>749</v>
      </c>
      <c r="B182" s="211">
        <v>0.217338</v>
      </c>
      <c r="C182" s="243">
        <f t="shared" si="7"/>
        <v>4.2512834666538126E-3</v>
      </c>
      <c r="D182" s="482" t="s">
        <v>840</v>
      </c>
      <c r="E182" s="211">
        <v>7.76755292</v>
      </c>
      <c r="F182" s="242">
        <f t="shared" si="8"/>
        <v>0.12632289883548814</v>
      </c>
    </row>
    <row r="183" spans="1:6" x14ac:dyDescent="0.25">
      <c r="A183" s="482" t="s">
        <v>830</v>
      </c>
      <c r="B183" s="211">
        <v>0.21707299999999999</v>
      </c>
      <c r="C183" s="243">
        <f t="shared" si="7"/>
        <v>4.2460998810927818E-3</v>
      </c>
      <c r="D183" s="482" t="s">
        <v>813</v>
      </c>
      <c r="E183" s="211">
        <v>6.5491400300000002</v>
      </c>
      <c r="F183" s="242">
        <f t="shared" si="8"/>
        <v>0.10650797773633137</v>
      </c>
    </row>
    <row r="184" spans="1:6" x14ac:dyDescent="0.25">
      <c r="A184" s="482" t="s">
        <v>871</v>
      </c>
      <c r="B184" s="211">
        <v>0.20420034000000001</v>
      </c>
      <c r="C184" s="243">
        <f t="shared" si="7"/>
        <v>3.9943016376661573E-3</v>
      </c>
      <c r="D184" s="482" t="s">
        <v>837</v>
      </c>
      <c r="E184" s="211">
        <v>6.3911947500000004</v>
      </c>
      <c r="F184" s="242">
        <f t="shared" si="8"/>
        <v>0.10393933020570305</v>
      </c>
    </row>
    <row r="185" spans="1:6" x14ac:dyDescent="0.25">
      <c r="A185" s="482" t="s">
        <v>849</v>
      </c>
      <c r="B185" s="211">
        <v>0.18131810999999998</v>
      </c>
      <c r="C185" s="243">
        <f t="shared" si="7"/>
        <v>3.5467091960352873E-3</v>
      </c>
      <c r="D185" s="482" t="s">
        <v>795</v>
      </c>
      <c r="E185" s="211">
        <v>6.3336614700000098</v>
      </c>
      <c r="F185" s="242">
        <f t="shared" si="8"/>
        <v>0.10300367250449842</v>
      </c>
    </row>
    <row r="186" spans="1:6" x14ac:dyDescent="0.25">
      <c r="A186" s="482" t="s">
        <v>834</v>
      </c>
      <c r="B186" s="211">
        <v>0.17279770999999999</v>
      </c>
      <c r="C186" s="243">
        <f t="shared" si="7"/>
        <v>3.3800442057930051E-3</v>
      </c>
      <c r="D186" s="482" t="s">
        <v>808</v>
      </c>
      <c r="E186" s="211">
        <v>6.3102375099999994</v>
      </c>
      <c r="F186" s="242">
        <f t="shared" si="8"/>
        <v>0.10262273109864213</v>
      </c>
    </row>
    <row r="187" spans="1:6" x14ac:dyDescent="0.25">
      <c r="A187" s="482" t="s">
        <v>929</v>
      </c>
      <c r="B187" s="211">
        <v>0.16564642999999998</v>
      </c>
      <c r="C187" s="243">
        <f t="shared" si="7"/>
        <v>3.2401601614500362E-3</v>
      </c>
      <c r="D187" s="482" t="s">
        <v>841</v>
      </c>
      <c r="E187" s="211">
        <v>6.1866616500000093</v>
      </c>
      <c r="F187" s="242">
        <f t="shared" si="8"/>
        <v>0.10061302984239538</v>
      </c>
    </row>
    <row r="188" spans="1:6" x14ac:dyDescent="0.25">
      <c r="A188" s="482" t="s">
        <v>847</v>
      </c>
      <c r="B188" s="211">
        <v>0.16435052999999999</v>
      </c>
      <c r="C188" s="243">
        <f t="shared" si="7"/>
        <v>3.2148114500215852E-3</v>
      </c>
      <c r="D188" s="482" t="s">
        <v>801</v>
      </c>
      <c r="E188" s="211">
        <v>6.1401812800000002</v>
      </c>
      <c r="F188" s="242">
        <f t="shared" si="8"/>
        <v>9.9857124457801316E-2</v>
      </c>
    </row>
    <row r="189" spans="1:6" x14ac:dyDescent="0.25">
      <c r="A189" s="482" t="s">
        <v>865</v>
      </c>
      <c r="B189" s="211">
        <v>0.15523667000000002</v>
      </c>
      <c r="C189" s="243">
        <f t="shared" si="7"/>
        <v>3.0365379666206275E-3</v>
      </c>
      <c r="D189" s="482" t="s">
        <v>1596</v>
      </c>
      <c r="E189" s="211">
        <v>6.0949294299999908</v>
      </c>
      <c r="F189" s="242">
        <f t="shared" si="8"/>
        <v>9.9121198365176799E-2</v>
      </c>
    </row>
    <row r="190" spans="1:6" x14ac:dyDescent="0.25">
      <c r="A190" s="482" t="s">
        <v>838</v>
      </c>
      <c r="B190" s="211">
        <v>0.14152608999999999</v>
      </c>
      <c r="C190" s="243">
        <f t="shared" si="7"/>
        <v>2.7683494212570256E-3</v>
      </c>
      <c r="D190" s="482" t="s">
        <v>822</v>
      </c>
      <c r="E190" s="211">
        <v>6.0293522699999995</v>
      </c>
      <c r="F190" s="242">
        <f t="shared" si="8"/>
        <v>9.8054723886803044E-2</v>
      </c>
    </row>
    <row r="191" spans="1:6" x14ac:dyDescent="0.25">
      <c r="A191" s="482" t="s">
        <v>794</v>
      </c>
      <c r="B191" s="211">
        <v>0.13712168999999999</v>
      </c>
      <c r="C191" s="243">
        <f t="shared" si="7"/>
        <v>2.6821962731626747E-3</v>
      </c>
      <c r="D191" s="482" t="s">
        <v>805</v>
      </c>
      <c r="E191" s="211">
        <v>5.40488824</v>
      </c>
      <c r="F191" s="242">
        <f t="shared" si="8"/>
        <v>8.7899130831881028E-2</v>
      </c>
    </row>
    <row r="192" spans="1:6" x14ac:dyDescent="0.25">
      <c r="A192" s="482" t="s">
        <v>889</v>
      </c>
      <c r="B192" s="211">
        <v>0.12913977000000001</v>
      </c>
      <c r="C192" s="243">
        <f t="shared" si="7"/>
        <v>2.5260643287804067E-3</v>
      </c>
      <c r="D192" s="482" t="s">
        <v>850</v>
      </c>
      <c r="E192" s="211">
        <v>5.0509268199999999</v>
      </c>
      <c r="F192" s="242">
        <f t="shared" si="8"/>
        <v>8.2142693365559169E-2</v>
      </c>
    </row>
    <row r="193" spans="1:6" x14ac:dyDescent="0.25">
      <c r="A193" s="482" t="s">
        <v>710</v>
      </c>
      <c r="B193" s="211">
        <v>0.11232</v>
      </c>
      <c r="C193" s="243">
        <f t="shared" si="7"/>
        <v>2.1970578498677461E-3</v>
      </c>
      <c r="D193" s="482" t="s">
        <v>702</v>
      </c>
      <c r="E193" s="211">
        <v>4.8865319100000004</v>
      </c>
      <c r="F193" s="242">
        <f t="shared" si="8"/>
        <v>7.9469156178380393E-2</v>
      </c>
    </row>
    <row r="194" spans="1:6" x14ac:dyDescent="0.25">
      <c r="A194" s="482" t="s">
        <v>818</v>
      </c>
      <c r="B194" s="211">
        <v>0.11070383</v>
      </c>
      <c r="C194" s="243">
        <f t="shared" si="7"/>
        <v>2.1654444329765356E-3</v>
      </c>
      <c r="D194" s="482" t="s">
        <v>791</v>
      </c>
      <c r="E194" s="211">
        <v>4.8639708200000005</v>
      </c>
      <c r="F194" s="242">
        <f t="shared" si="8"/>
        <v>7.9102247536876308E-2</v>
      </c>
    </row>
    <row r="195" spans="1:6" x14ac:dyDescent="0.25">
      <c r="A195" s="482" t="s">
        <v>811</v>
      </c>
      <c r="B195" s="211">
        <v>9.8424999999999999E-2</v>
      </c>
      <c r="C195" s="243">
        <f t="shared" si="7"/>
        <v>1.925261920167672E-3</v>
      </c>
      <c r="D195" s="482" t="s">
        <v>825</v>
      </c>
      <c r="E195" s="211">
        <v>4.5717260499999997</v>
      </c>
      <c r="F195" s="242">
        <f t="shared" si="8"/>
        <v>7.4349501479510458E-2</v>
      </c>
    </row>
    <row r="196" spans="1:6" x14ac:dyDescent="0.25">
      <c r="A196" s="482" t="s">
        <v>839</v>
      </c>
      <c r="B196" s="211">
        <v>8.3673780000000003E-2</v>
      </c>
      <c r="C196" s="243">
        <f t="shared" si="7"/>
        <v>1.6367177277164069E-3</v>
      </c>
      <c r="D196" s="482" t="s">
        <v>709</v>
      </c>
      <c r="E196" s="211">
        <v>4.4534010899999998</v>
      </c>
      <c r="F196" s="242">
        <f t="shared" si="8"/>
        <v>7.2425195059491465E-2</v>
      </c>
    </row>
    <row r="197" spans="1:6" x14ac:dyDescent="0.25">
      <c r="A197" s="482" t="s">
        <v>868</v>
      </c>
      <c r="B197" s="211">
        <v>8.1618650000000001E-2</v>
      </c>
      <c r="C197" s="243">
        <f t="shared" si="7"/>
        <v>1.5965179458521021E-3</v>
      </c>
      <c r="D197" s="482" t="s">
        <v>793</v>
      </c>
      <c r="E197" s="211">
        <v>4.3688007600000001</v>
      </c>
      <c r="F197" s="242">
        <f t="shared" si="8"/>
        <v>7.1049348761679718E-2</v>
      </c>
    </row>
    <row r="198" spans="1:6" x14ac:dyDescent="0.25">
      <c r="A198" s="482" t="s">
        <v>784</v>
      </c>
      <c r="B198" s="211">
        <v>8.0813399999999994E-2</v>
      </c>
      <c r="C198" s="243">
        <f t="shared" si="7"/>
        <v>1.5807666919916499E-3</v>
      </c>
      <c r="D198" s="482" t="s">
        <v>833</v>
      </c>
      <c r="E198" s="211">
        <v>4.10971902</v>
      </c>
      <c r="F198" s="242">
        <f t="shared" si="8"/>
        <v>6.6835929584595791E-2</v>
      </c>
    </row>
    <row r="199" spans="1:6" x14ac:dyDescent="0.25">
      <c r="A199" s="482" t="s">
        <v>783</v>
      </c>
      <c r="B199" s="211">
        <v>8.0549999999999997E-2</v>
      </c>
      <c r="C199" s="243">
        <f t="shared" si="7"/>
        <v>1.5756144035509877E-3</v>
      </c>
      <c r="D199" s="482" t="s">
        <v>788</v>
      </c>
      <c r="E199" s="211">
        <v>4.0881164500000002</v>
      </c>
      <c r="F199" s="242">
        <f t="shared" si="8"/>
        <v>6.648460925336637E-2</v>
      </c>
    </row>
    <row r="200" spans="1:6" x14ac:dyDescent="0.25">
      <c r="A200" s="482" t="s">
        <v>880</v>
      </c>
      <c r="B200" s="211">
        <v>7.5766E-2</v>
      </c>
      <c r="C200" s="243">
        <f t="shared" si="7"/>
        <v>1.4820360136492134E-3</v>
      </c>
      <c r="D200" s="482" t="s">
        <v>800</v>
      </c>
      <c r="E200" s="211">
        <v>4.0658140999999999</v>
      </c>
      <c r="F200" s="242">
        <f t="shared" si="8"/>
        <v>6.6121908473357555E-2</v>
      </c>
    </row>
    <row r="201" spans="1:6" x14ac:dyDescent="0.25">
      <c r="A201" s="482" t="s">
        <v>841</v>
      </c>
      <c r="B201" s="211">
        <v>7.1740949999999998E-2</v>
      </c>
      <c r="C201" s="243">
        <f t="shared" si="7"/>
        <v>1.4033032171872281E-3</v>
      </c>
      <c r="D201" s="482" t="s">
        <v>848</v>
      </c>
      <c r="E201" s="211">
        <v>4.0072265199999997</v>
      </c>
      <c r="F201" s="242">
        <f t="shared" si="8"/>
        <v>6.5169104801779079E-2</v>
      </c>
    </row>
    <row r="202" spans="1:6" x14ac:dyDescent="0.25">
      <c r="A202" s="482" t="s">
        <v>752</v>
      </c>
      <c r="B202" s="211">
        <v>6.3188019999999998E-2</v>
      </c>
      <c r="C202" s="243">
        <f t="shared" si="7"/>
        <v>1.2360019173664541E-3</v>
      </c>
      <c r="D202" s="482" t="s">
        <v>838</v>
      </c>
      <c r="E202" s="211">
        <v>3.9493845200000002</v>
      </c>
      <c r="F202" s="242">
        <f t="shared" si="8"/>
        <v>6.4228426419578599E-2</v>
      </c>
    </row>
    <row r="203" spans="1:6" x14ac:dyDescent="0.25">
      <c r="A203" s="482" t="s">
        <v>822</v>
      </c>
      <c r="B203" s="211">
        <v>5.6119580000000002E-2</v>
      </c>
      <c r="C203" s="243">
        <f t="shared" si="7"/>
        <v>1.0977382814305642E-3</v>
      </c>
      <c r="D203" s="482" t="s">
        <v>815</v>
      </c>
      <c r="E203" s="211">
        <v>3.9149978700000001</v>
      </c>
      <c r="F203" s="242">
        <f t="shared" si="8"/>
        <v>6.3669199935513482E-2</v>
      </c>
    </row>
    <row r="204" spans="1:6" x14ac:dyDescent="0.25">
      <c r="A204" s="482" t="s">
        <v>694</v>
      </c>
      <c r="B204" s="211">
        <v>5.2870819999999999E-2</v>
      </c>
      <c r="C204" s="243">
        <f t="shared" si="7"/>
        <v>1.0341902609503617E-3</v>
      </c>
      <c r="D204" s="482" t="s">
        <v>802</v>
      </c>
      <c r="E204" s="211">
        <v>3.8146735699999996</v>
      </c>
      <c r="F204" s="242">
        <f t="shared" si="8"/>
        <v>6.2037636361996017E-2</v>
      </c>
    </row>
    <row r="205" spans="1:6" x14ac:dyDescent="0.25">
      <c r="A205" s="482" t="s">
        <v>813</v>
      </c>
      <c r="B205" s="211">
        <v>5.1225619999999999E-2</v>
      </c>
      <c r="C205" s="243">
        <f t="shared" si="7"/>
        <v>1.0020089969314655E-3</v>
      </c>
      <c r="D205" s="482" t="s">
        <v>803</v>
      </c>
      <c r="E205" s="211">
        <v>3.7780519799999999</v>
      </c>
      <c r="F205" s="242">
        <f t="shared" si="8"/>
        <v>6.1442063283008268E-2</v>
      </c>
    </row>
    <row r="206" spans="1:6" x14ac:dyDescent="0.25">
      <c r="A206" s="482" t="s">
        <v>764</v>
      </c>
      <c r="B206" s="211">
        <v>4.8219910000000005E-2</v>
      </c>
      <c r="C206" s="243">
        <f t="shared" si="7"/>
        <v>9.4321520464223855E-4</v>
      </c>
      <c r="D206" s="482" t="s">
        <v>794</v>
      </c>
      <c r="E206" s="211">
        <v>3.4712388199999999</v>
      </c>
      <c r="F206" s="242">
        <f t="shared" si="8"/>
        <v>5.6452393026332835E-2</v>
      </c>
    </row>
    <row r="207" spans="1:6" x14ac:dyDescent="0.25">
      <c r="A207" s="482" t="s">
        <v>815</v>
      </c>
      <c r="B207" s="211">
        <v>4.5137769999999994E-2</v>
      </c>
      <c r="C207" s="243">
        <f t="shared" si="7"/>
        <v>8.829263880344091E-4</v>
      </c>
      <c r="D207" s="482" t="s">
        <v>799</v>
      </c>
      <c r="E207" s="211">
        <v>3.3034624100000003</v>
      </c>
      <c r="F207" s="242">
        <f t="shared" si="8"/>
        <v>5.3723862859149707E-2</v>
      </c>
    </row>
    <row r="208" spans="1:6" x14ac:dyDescent="0.25">
      <c r="A208" s="482" t="s">
        <v>848</v>
      </c>
      <c r="B208" s="211">
        <v>4.3293999999999999E-2</v>
      </c>
      <c r="C208" s="243">
        <f t="shared" si="7"/>
        <v>8.4686095577078159E-4</v>
      </c>
      <c r="D208" s="482" t="s">
        <v>806</v>
      </c>
      <c r="E208" s="211">
        <v>3.1577478800000001</v>
      </c>
      <c r="F208" s="242">
        <f t="shared" si="8"/>
        <v>5.1354122733574772E-2</v>
      </c>
    </row>
    <row r="209" spans="1:6" x14ac:dyDescent="0.25">
      <c r="A209" s="482" t="s">
        <v>803</v>
      </c>
      <c r="B209" s="211">
        <v>4.1397669999999998E-2</v>
      </c>
      <c r="C209" s="243">
        <f t="shared" si="7"/>
        <v>8.0976741310304925E-4</v>
      </c>
      <c r="D209" s="482" t="s">
        <v>804</v>
      </c>
      <c r="E209" s="211">
        <v>2.9388152999999999</v>
      </c>
      <c r="F209" s="242">
        <f t="shared" si="8"/>
        <v>4.7793645136579861E-2</v>
      </c>
    </row>
    <row r="210" spans="1:6" x14ac:dyDescent="0.25">
      <c r="A210" s="482" t="s">
        <v>806</v>
      </c>
      <c r="B210" s="211">
        <v>3.6614379999999995E-2</v>
      </c>
      <c r="C210" s="243">
        <f t="shared" si="7"/>
        <v>7.1620291129843839E-4</v>
      </c>
      <c r="D210" s="482" t="s">
        <v>782</v>
      </c>
      <c r="E210" s="211">
        <v>2.89312331</v>
      </c>
      <c r="F210" s="242">
        <f t="shared" si="8"/>
        <v>4.7050561093277057E-2</v>
      </c>
    </row>
    <row r="211" spans="1:6" x14ac:dyDescent="0.25">
      <c r="A211" s="482" t="s">
        <v>795</v>
      </c>
      <c r="B211" s="211">
        <v>3.5843849999999997E-2</v>
      </c>
      <c r="C211" s="243">
        <f t="shared" si="7"/>
        <v>7.0113080494998222E-4</v>
      </c>
      <c r="D211" s="482" t="s">
        <v>784</v>
      </c>
      <c r="E211" s="211">
        <v>2.7990959399999999</v>
      </c>
      <c r="F211" s="242">
        <f t="shared" si="8"/>
        <v>4.5521403832218185E-2</v>
      </c>
    </row>
    <row r="212" spans="1:6" x14ac:dyDescent="0.25">
      <c r="A212" s="482" t="s">
        <v>778</v>
      </c>
      <c r="B212" s="211">
        <v>3.2440459999999997E-2</v>
      </c>
      <c r="C212" s="243">
        <f t="shared" si="7"/>
        <v>6.3455811339316781E-4</v>
      </c>
      <c r="D212" s="482" t="s">
        <v>703</v>
      </c>
      <c r="E212" s="211">
        <v>2.4141792899999999</v>
      </c>
      <c r="F212" s="242">
        <f t="shared" si="8"/>
        <v>3.926154470556225E-2</v>
      </c>
    </row>
    <row r="213" spans="1:6" x14ac:dyDescent="0.25">
      <c r="A213" s="482" t="s">
        <v>802</v>
      </c>
      <c r="B213" s="211">
        <v>3.1837999999999998E-2</v>
      </c>
      <c r="C213" s="243">
        <f t="shared" si="7"/>
        <v>6.2277357393241892E-4</v>
      </c>
      <c r="D213" s="482" t="s">
        <v>787</v>
      </c>
      <c r="E213" s="211">
        <v>2.3228684700000004</v>
      </c>
      <c r="F213" s="242">
        <f t="shared" si="8"/>
        <v>3.7776566412366992E-2</v>
      </c>
    </row>
    <row r="214" spans="1:6" x14ac:dyDescent="0.25">
      <c r="A214" s="482" t="s">
        <v>884</v>
      </c>
      <c r="B214" s="211">
        <v>2.97662E-2</v>
      </c>
      <c r="C214" s="243">
        <f t="shared" si="7"/>
        <v>5.8224771519527511E-4</v>
      </c>
      <c r="D214" s="482" t="s">
        <v>897</v>
      </c>
      <c r="E214" s="211">
        <v>2.30754562</v>
      </c>
      <c r="F214" s="242">
        <f t="shared" si="8"/>
        <v>3.7527372509170334E-2</v>
      </c>
    </row>
    <row r="215" spans="1:6" x14ac:dyDescent="0.25">
      <c r="A215" s="482" t="s">
        <v>758</v>
      </c>
      <c r="B215" s="211">
        <v>2.373635E-2</v>
      </c>
      <c r="C215" s="243">
        <f t="shared" si="7"/>
        <v>4.6429962691157652E-4</v>
      </c>
      <c r="D215" s="482" t="s">
        <v>778</v>
      </c>
      <c r="E215" s="211">
        <v>2.2657812100000001</v>
      </c>
      <c r="F215" s="242">
        <f t="shared" si="8"/>
        <v>3.6848162287664195E-2</v>
      </c>
    </row>
    <row r="216" spans="1:6" x14ac:dyDescent="0.25">
      <c r="A216" s="482" t="s">
        <v>835</v>
      </c>
      <c r="B216" s="211">
        <v>2.340691E-2</v>
      </c>
      <c r="C216" s="243">
        <f t="shared" si="7"/>
        <v>4.5785554982770513E-4</v>
      </c>
      <c r="D216" s="482" t="s">
        <v>783</v>
      </c>
      <c r="E216" s="211">
        <v>2.2107522999999998</v>
      </c>
      <c r="F216" s="242">
        <f t="shared" si="8"/>
        <v>3.5953232893226647E-2</v>
      </c>
    </row>
    <row r="217" spans="1:6" x14ac:dyDescent="0.25">
      <c r="A217" s="482" t="s">
        <v>876</v>
      </c>
      <c r="B217" s="211">
        <v>2.327947E-2</v>
      </c>
      <c r="C217" s="243">
        <f t="shared" si="7"/>
        <v>4.5536273419035517E-4</v>
      </c>
      <c r="D217" s="482" t="s">
        <v>776</v>
      </c>
      <c r="E217" s="211">
        <v>2.20368919</v>
      </c>
      <c r="F217" s="242">
        <f t="shared" si="8"/>
        <v>3.5838366275749663E-2</v>
      </c>
    </row>
    <row r="218" spans="1:6" x14ac:dyDescent="0.25">
      <c r="A218" s="482" t="s">
        <v>804</v>
      </c>
      <c r="B218" s="211">
        <v>2.040846E-2</v>
      </c>
      <c r="C218" s="243">
        <f t="shared" si="7"/>
        <v>3.9920376822215011E-4</v>
      </c>
      <c r="D218" s="482" t="s">
        <v>797</v>
      </c>
      <c r="E218" s="211">
        <v>2.1829429</v>
      </c>
      <c r="F218" s="242">
        <f t="shared" si="8"/>
        <v>3.5500971536393103E-2</v>
      </c>
    </row>
    <row r="219" spans="1:6" x14ac:dyDescent="0.25">
      <c r="A219" s="482" t="s">
        <v>895</v>
      </c>
      <c r="B219" s="211">
        <v>2.0120700000000002E-2</v>
      </c>
      <c r="C219" s="243">
        <f t="shared" si="7"/>
        <v>3.9357498112387783E-4</v>
      </c>
      <c r="D219" s="482" t="s">
        <v>798</v>
      </c>
      <c r="E219" s="211">
        <v>2.0887296900000001</v>
      </c>
      <c r="F219" s="242">
        <f t="shared" si="8"/>
        <v>3.3968791978896559E-2</v>
      </c>
    </row>
    <row r="220" spans="1:6" x14ac:dyDescent="0.25">
      <c r="A220" s="482" t="s">
        <v>793</v>
      </c>
      <c r="B220" s="211">
        <v>1.9666990000000002E-2</v>
      </c>
      <c r="C220" s="243">
        <f t="shared" si="7"/>
        <v>3.8470009582238667E-4</v>
      </c>
      <c r="D220" s="482" t="s">
        <v>774</v>
      </c>
      <c r="E220" s="211">
        <v>2.0773348600000001</v>
      </c>
      <c r="F220" s="242">
        <f t="shared" si="8"/>
        <v>3.3783479053170445E-2</v>
      </c>
    </row>
    <row r="221" spans="1:6" x14ac:dyDescent="0.25">
      <c r="A221" s="482" t="s">
        <v>899</v>
      </c>
      <c r="B221" s="211">
        <v>1.6311349999999999E-2</v>
      </c>
      <c r="C221" s="243">
        <f t="shared" si="7"/>
        <v>3.1906142770156919E-4</v>
      </c>
      <c r="D221" s="482" t="s">
        <v>780</v>
      </c>
      <c r="E221" s="211">
        <v>2.0318472600000002</v>
      </c>
      <c r="F221" s="242">
        <f t="shared" si="8"/>
        <v>3.3043718983010652E-2</v>
      </c>
    </row>
    <row r="222" spans="1:6" x14ac:dyDescent="0.25">
      <c r="A222" s="482" t="s">
        <v>728</v>
      </c>
      <c r="B222" s="211">
        <v>1.470697E-2</v>
      </c>
      <c r="C222" s="243">
        <f t="shared" si="7"/>
        <v>2.8767863146607412E-4</v>
      </c>
      <c r="D222" s="482" t="s">
        <v>796</v>
      </c>
      <c r="E222" s="211">
        <v>1.9861540900000001</v>
      </c>
      <c r="F222" s="242">
        <f t="shared" si="8"/>
        <v>3.2300615749491543E-2</v>
      </c>
    </row>
    <row r="223" spans="1:6" x14ac:dyDescent="0.25">
      <c r="A223" s="482" t="s">
        <v>779</v>
      </c>
      <c r="B223" s="211">
        <v>1.4009000000000001E-2</v>
      </c>
      <c r="C223" s="243">
        <f t="shared" si="7"/>
        <v>2.7402584952632885E-4</v>
      </c>
      <c r="D223" s="482" t="s">
        <v>786</v>
      </c>
      <c r="E223" s="211">
        <v>1.9289761399999998</v>
      </c>
      <c r="F223" s="242">
        <f t="shared" si="8"/>
        <v>3.137073674282613E-2</v>
      </c>
    </row>
    <row r="224" spans="1:6" x14ac:dyDescent="0.25">
      <c r="A224" s="482" t="s">
        <v>856</v>
      </c>
      <c r="B224" s="211">
        <v>1.379959E-2</v>
      </c>
      <c r="C224" s="243">
        <f t="shared" si="7"/>
        <v>2.6992964329110086E-4</v>
      </c>
      <c r="D224" s="482" t="s">
        <v>695</v>
      </c>
      <c r="E224" s="211">
        <v>1.7612163200000002</v>
      </c>
      <c r="F224" s="242">
        <f t="shared" si="8"/>
        <v>2.8642476377073813E-2</v>
      </c>
    </row>
    <row r="225" spans="1:6" x14ac:dyDescent="0.25">
      <c r="A225" s="482" t="s">
        <v>877</v>
      </c>
      <c r="B225" s="211">
        <v>1.3579000000000001E-2</v>
      </c>
      <c r="C225" s="243">
        <f t="shared" si="7"/>
        <v>2.6561474842729812E-4</v>
      </c>
      <c r="D225" s="482" t="s">
        <v>765</v>
      </c>
      <c r="E225" s="211">
        <v>1.53322001</v>
      </c>
      <c r="F225" s="242">
        <f t="shared" si="8"/>
        <v>2.4934596289274604E-2</v>
      </c>
    </row>
    <row r="226" spans="1:6" x14ac:dyDescent="0.25">
      <c r="A226" s="482" t="s">
        <v>808</v>
      </c>
      <c r="B226" s="211">
        <v>1.1394209999999998E-2</v>
      </c>
      <c r="C226" s="243">
        <f t="shared" si="7"/>
        <v>2.2287872617113218E-4</v>
      </c>
      <c r="D226" s="482" t="s">
        <v>818</v>
      </c>
      <c r="E226" s="211">
        <v>1.48493378</v>
      </c>
      <c r="F226" s="242">
        <f t="shared" si="8"/>
        <v>2.4149322392815958E-2</v>
      </c>
    </row>
    <row r="227" spans="1:6" x14ac:dyDescent="0.25">
      <c r="A227" s="482" t="s">
        <v>857</v>
      </c>
      <c r="B227" s="211">
        <v>1.0489510000000001E-2</v>
      </c>
      <c r="C227" s="243">
        <f t="shared" si="7"/>
        <v>2.0518216067277621E-4</v>
      </c>
      <c r="D227" s="482" t="s">
        <v>767</v>
      </c>
      <c r="E227" s="211">
        <v>1.35277745</v>
      </c>
      <c r="F227" s="242">
        <f t="shared" si="8"/>
        <v>2.2000077852482737E-2</v>
      </c>
    </row>
    <row r="228" spans="1:6" x14ac:dyDescent="0.25">
      <c r="A228" s="482" t="s">
        <v>913</v>
      </c>
      <c r="B228" s="211">
        <v>9.9576100000000004E-3</v>
      </c>
      <c r="C228" s="243">
        <f t="shared" si="7"/>
        <v>1.9477782422027749E-4</v>
      </c>
      <c r="D228" s="482" t="s">
        <v>779</v>
      </c>
      <c r="E228" s="211">
        <v>1.34686193</v>
      </c>
      <c r="F228" s="242">
        <f t="shared" si="8"/>
        <v>2.1903874370869467E-2</v>
      </c>
    </row>
    <row r="229" spans="1:6" x14ac:dyDescent="0.25">
      <c r="A229" s="482" t="s">
        <v>750</v>
      </c>
      <c r="B229" s="211">
        <v>9.4999999999999998E-3</v>
      </c>
      <c r="C229" s="243">
        <f t="shared" si="7"/>
        <v>1.8582665218788805E-4</v>
      </c>
      <c r="D229" s="482" t="s">
        <v>769</v>
      </c>
      <c r="E229" s="211">
        <v>1.28380519</v>
      </c>
      <c r="F229" s="242">
        <f t="shared" si="8"/>
        <v>2.0878389218730246E-2</v>
      </c>
    </row>
    <row r="230" spans="1:6" x14ac:dyDescent="0.25">
      <c r="A230" s="482" t="s">
        <v>885</v>
      </c>
      <c r="B230" s="211">
        <v>8.4543500000000011E-3</v>
      </c>
      <c r="C230" s="243">
        <f t="shared" si="7"/>
        <v>1.6537300599207071E-4</v>
      </c>
      <c r="D230" s="482" t="s">
        <v>785</v>
      </c>
      <c r="E230" s="211">
        <v>1.23205305</v>
      </c>
      <c r="F230" s="242">
        <f t="shared" si="8"/>
        <v>2.0036749591286287E-2</v>
      </c>
    </row>
    <row r="231" spans="1:6" x14ac:dyDescent="0.25">
      <c r="A231" s="482" t="s">
        <v>746</v>
      </c>
      <c r="B231" s="211">
        <v>7.9632000000000001E-3</v>
      </c>
      <c r="C231" s="243">
        <f t="shared" si="7"/>
        <v>1.5576576807395688E-4</v>
      </c>
      <c r="D231" s="482" t="s">
        <v>789</v>
      </c>
      <c r="E231" s="211">
        <v>1.18027452</v>
      </c>
      <c r="F231" s="242">
        <f t="shared" si="8"/>
        <v>1.9194680786038896E-2</v>
      </c>
    </row>
    <row r="232" spans="1:6" x14ac:dyDescent="0.25">
      <c r="A232" s="482" t="s">
        <v>833</v>
      </c>
      <c r="B232" s="211">
        <v>6.6074999999999997E-3</v>
      </c>
      <c r="C232" s="243">
        <f t="shared" si="7"/>
        <v>1.2924732677173373E-4</v>
      </c>
      <c r="D232" s="482" t="s">
        <v>764</v>
      </c>
      <c r="E232" s="211">
        <v>1.1718191</v>
      </c>
      <c r="F232" s="242">
        <f t="shared" si="8"/>
        <v>1.9057171176993123E-2</v>
      </c>
    </row>
    <row r="233" spans="1:6" x14ac:dyDescent="0.25">
      <c r="A233" s="482" t="s">
        <v>873</v>
      </c>
      <c r="B233" s="211">
        <v>6.2490000000000002E-3</v>
      </c>
      <c r="C233" s="243">
        <f t="shared" si="7"/>
        <v>1.2223481573916974E-4</v>
      </c>
      <c r="D233" s="482" t="s">
        <v>768</v>
      </c>
      <c r="E233" s="211">
        <v>1.1323832600000001</v>
      </c>
      <c r="F233" s="242">
        <f t="shared" si="8"/>
        <v>1.8415830245284027E-2</v>
      </c>
    </row>
    <row r="234" spans="1:6" x14ac:dyDescent="0.25">
      <c r="A234" s="482" t="s">
        <v>738</v>
      </c>
      <c r="B234" s="211">
        <v>5.1166700000000002E-3</v>
      </c>
      <c r="C234" s="243">
        <f t="shared" si="7"/>
        <v>1.000856480473896E-4</v>
      </c>
      <c r="D234" s="482" t="s">
        <v>775</v>
      </c>
      <c r="E234" s="211">
        <v>1.03550232</v>
      </c>
      <c r="F234" s="242">
        <f t="shared" si="8"/>
        <v>1.6840265674465886E-2</v>
      </c>
    </row>
    <row r="235" spans="1:6" x14ac:dyDescent="0.25">
      <c r="A235" s="482" t="s">
        <v>858</v>
      </c>
      <c r="B235" s="211">
        <v>4.8957799999999998E-3</v>
      </c>
      <c r="C235" s="243">
        <f t="shared" si="7"/>
        <v>9.5764884973517739E-5</v>
      </c>
      <c r="D235" s="482" t="s">
        <v>792</v>
      </c>
      <c r="E235" s="211">
        <v>0.97764581000000006</v>
      </c>
      <c r="F235" s="242">
        <f t="shared" si="8"/>
        <v>1.5899351317656536E-2</v>
      </c>
    </row>
    <row r="236" spans="1:6" x14ac:dyDescent="0.25">
      <c r="A236" s="482" t="s">
        <v>768</v>
      </c>
      <c r="B236" s="211">
        <v>4.6731699999999999E-3</v>
      </c>
      <c r="C236" s="243">
        <f t="shared" si="7"/>
        <v>9.1410477495249782E-5</v>
      </c>
      <c r="D236" s="482" t="s">
        <v>790</v>
      </c>
      <c r="E236" s="211">
        <v>0.97621271999999992</v>
      </c>
      <c r="F236" s="242">
        <f t="shared" si="8"/>
        <v>1.5876045125222872E-2</v>
      </c>
    </row>
    <row r="237" spans="1:6" x14ac:dyDescent="0.25">
      <c r="A237" s="482" t="s">
        <v>790</v>
      </c>
      <c r="B237" s="211">
        <v>3.0460000000000001E-3</v>
      </c>
      <c r="C237" s="243">
        <f t="shared" si="7"/>
        <v>5.9581892901506006E-5</v>
      </c>
      <c r="D237" s="482" t="s">
        <v>762</v>
      </c>
      <c r="E237" s="211">
        <v>0.97595538000000004</v>
      </c>
      <c r="F237" s="242">
        <f t="shared" si="8"/>
        <v>1.5871860031780819E-2</v>
      </c>
    </row>
    <row r="238" spans="1:6" x14ac:dyDescent="0.25">
      <c r="A238" s="482" t="s">
        <v>781</v>
      </c>
      <c r="B238" s="211">
        <v>2.7499999999999998E-3</v>
      </c>
      <c r="C238" s="243">
        <f t="shared" si="7"/>
        <v>5.3791925633336012E-5</v>
      </c>
      <c r="D238" s="482" t="s">
        <v>753</v>
      </c>
      <c r="E238" s="211">
        <v>0.95776399000000001</v>
      </c>
      <c r="F238" s="242">
        <f t="shared" si="8"/>
        <v>1.5576015363284254E-2</v>
      </c>
    </row>
    <row r="239" spans="1:6" x14ac:dyDescent="0.25">
      <c r="A239" s="482" t="s">
        <v>900</v>
      </c>
      <c r="B239" s="211">
        <v>2.3500000000000001E-3</v>
      </c>
      <c r="C239" s="243">
        <f t="shared" si="7"/>
        <v>4.5967645541214419E-5</v>
      </c>
      <c r="D239" s="482" t="s">
        <v>700</v>
      </c>
      <c r="E239" s="211">
        <v>0.93065629000000005</v>
      </c>
      <c r="F239" s="242">
        <f t="shared" si="8"/>
        <v>1.513516567998879E-2</v>
      </c>
    </row>
    <row r="240" spans="1:6" x14ac:dyDescent="0.25">
      <c r="A240" s="482" t="s">
        <v>851</v>
      </c>
      <c r="B240" s="211">
        <v>1.8760000000000001E-3</v>
      </c>
      <c r="C240" s="243">
        <f t="shared" si="7"/>
        <v>3.6695873632050315E-5</v>
      </c>
      <c r="D240" s="482" t="s">
        <v>781</v>
      </c>
      <c r="E240" s="211">
        <v>0.91473150999999997</v>
      </c>
      <c r="F240" s="242">
        <f t="shared" si="8"/>
        <v>1.4876182652304774E-2</v>
      </c>
    </row>
    <row r="241" spans="1:6" x14ac:dyDescent="0.25">
      <c r="A241" s="482" t="s">
        <v>716</v>
      </c>
      <c r="B241" s="211">
        <v>1.3600000000000001E-3</v>
      </c>
      <c r="C241" s="243">
        <f t="shared" si="7"/>
        <v>2.6602552313213452E-5</v>
      </c>
      <c r="D241" s="482" t="s">
        <v>770</v>
      </c>
      <c r="E241" s="211">
        <v>0.91202885</v>
      </c>
      <c r="F241" s="242">
        <f t="shared" si="8"/>
        <v>1.4832229576055027E-2</v>
      </c>
    </row>
    <row r="242" spans="1:6" x14ac:dyDescent="0.25">
      <c r="A242" s="482" t="s">
        <v>860</v>
      </c>
      <c r="B242" s="211">
        <v>1.1999999999999999E-3</v>
      </c>
      <c r="C242" s="243">
        <f t="shared" si="7"/>
        <v>2.3472840276364807E-5</v>
      </c>
      <c r="D242" s="482" t="s">
        <v>763</v>
      </c>
      <c r="E242" s="211">
        <v>0.86121174</v>
      </c>
      <c r="F242" s="242">
        <f t="shared" si="8"/>
        <v>1.4005796243478277E-2</v>
      </c>
    </row>
    <row r="243" spans="1:6" x14ac:dyDescent="0.25">
      <c r="A243" s="482" t="s">
        <v>759</v>
      </c>
      <c r="B243" s="211">
        <v>1.04211E-3</v>
      </c>
      <c r="C243" s="243">
        <f t="shared" si="7"/>
        <v>2.0384401317002108E-5</v>
      </c>
      <c r="D243" s="482" t="s">
        <v>756</v>
      </c>
      <c r="E243" s="211">
        <v>0.82273184999999993</v>
      </c>
      <c r="F243" s="242">
        <f t="shared" si="8"/>
        <v>1.3380001826403263E-2</v>
      </c>
    </row>
    <row r="244" spans="1:6" x14ac:dyDescent="0.25">
      <c r="A244" s="482" t="s">
        <v>763</v>
      </c>
      <c r="B244" s="211">
        <v>8.6651999999999996E-4</v>
      </c>
      <c r="C244" s="243">
        <f t="shared" si="7"/>
        <v>1.6949737963563026E-5</v>
      </c>
      <c r="D244" s="482" t="s">
        <v>761</v>
      </c>
      <c r="E244" s="211">
        <v>0.82037426000000002</v>
      </c>
      <c r="F244" s="242">
        <f t="shared" si="8"/>
        <v>1.3341660587388497E-2</v>
      </c>
    </row>
    <row r="245" spans="1:6" x14ac:dyDescent="0.25">
      <c r="A245" s="482" t="s">
        <v>751</v>
      </c>
      <c r="B245" s="211">
        <v>8.0000000000000004E-4</v>
      </c>
      <c r="C245" s="243">
        <f t="shared" ref="C245:C280" si="9">(B245/$B$301)*100</f>
        <v>1.5648560184243207E-5</v>
      </c>
      <c r="D245" s="482" t="s">
        <v>759</v>
      </c>
      <c r="E245" s="211">
        <v>0.78025605000000009</v>
      </c>
      <c r="F245" s="242">
        <f t="shared" ref="F245:F280" si="10">(E245/$E$301)*100</f>
        <v>1.2689222343904879E-2</v>
      </c>
    </row>
    <row r="246" spans="1:6" x14ac:dyDescent="0.25">
      <c r="A246" s="482" t="s">
        <v>819</v>
      </c>
      <c r="B246" s="211">
        <v>7.94E-4</v>
      </c>
      <c r="C246" s="243">
        <f t="shared" si="9"/>
        <v>1.553119598286138E-5</v>
      </c>
      <c r="D246" s="482" t="s">
        <v>757</v>
      </c>
      <c r="E246" s="211">
        <v>0.75630882999999993</v>
      </c>
      <c r="F246" s="242">
        <f t="shared" si="10"/>
        <v>1.2299771215524129E-2</v>
      </c>
    </row>
    <row r="247" spans="1:6" x14ac:dyDescent="0.25">
      <c r="A247" s="482" t="s">
        <v>787</v>
      </c>
      <c r="B247" s="211">
        <v>7.5000000000000002E-4</v>
      </c>
      <c r="C247" s="243">
        <f t="shared" si="9"/>
        <v>1.4670525172728007E-5</v>
      </c>
      <c r="D247" s="482" t="s">
        <v>755</v>
      </c>
      <c r="E247" s="211">
        <v>0.73709409999999997</v>
      </c>
      <c r="F247" s="242">
        <f t="shared" si="10"/>
        <v>1.1987284075888236E-2</v>
      </c>
    </row>
    <row r="248" spans="1:6" x14ac:dyDescent="0.25">
      <c r="A248" s="482" t="s">
        <v>743</v>
      </c>
      <c r="B248" s="211">
        <v>5.5000000000000003E-4</v>
      </c>
      <c r="C248" s="243">
        <f t="shared" si="9"/>
        <v>1.0758385126667203E-5</v>
      </c>
      <c r="D248" s="482" t="s">
        <v>718</v>
      </c>
      <c r="E248" s="211">
        <v>0.73087395000000099</v>
      </c>
      <c r="F248" s="242">
        <f t="shared" si="10"/>
        <v>1.1886126428520521E-2</v>
      </c>
    </row>
    <row r="249" spans="1:6" x14ac:dyDescent="0.25">
      <c r="A249" s="482" t="s">
        <v>761</v>
      </c>
      <c r="B249" s="211">
        <v>3.0058E-4</v>
      </c>
      <c r="C249" s="243">
        <f t="shared" si="9"/>
        <v>5.8795552752247789E-6</v>
      </c>
      <c r="D249" s="482" t="s">
        <v>766</v>
      </c>
      <c r="E249" s="211">
        <v>0.72738694999999998</v>
      </c>
      <c r="F249" s="242">
        <f t="shared" si="10"/>
        <v>1.1829417713076135E-2</v>
      </c>
    </row>
    <row r="250" spans="1:6" x14ac:dyDescent="0.25">
      <c r="A250" s="482" t="s">
        <v>844</v>
      </c>
      <c r="B250" s="211">
        <v>2.4280000000000002E-4</v>
      </c>
      <c r="C250" s="243">
        <f t="shared" si="9"/>
        <v>4.7493380159178135E-6</v>
      </c>
      <c r="D250" s="482" t="s">
        <v>771</v>
      </c>
      <c r="E250" s="211">
        <v>0.67421007999999993</v>
      </c>
      <c r="F250" s="242">
        <f t="shared" si="10"/>
        <v>1.0964607851002109E-2</v>
      </c>
    </row>
    <row r="251" spans="1:6" x14ac:dyDescent="0.25">
      <c r="A251" s="482" t="s">
        <v>745</v>
      </c>
      <c r="B251" s="211">
        <v>2.42E-4</v>
      </c>
      <c r="C251" s="243">
        <f t="shared" si="9"/>
        <v>4.73368945573357E-6</v>
      </c>
      <c r="D251" s="482" t="s">
        <v>701</v>
      </c>
      <c r="E251" s="211">
        <v>0.65194109</v>
      </c>
      <c r="F251" s="242">
        <f t="shared" si="10"/>
        <v>1.060244960117605E-2</v>
      </c>
    </row>
    <row r="252" spans="1:6" x14ac:dyDescent="0.25">
      <c r="A252" s="482" t="s">
        <v>797</v>
      </c>
      <c r="B252" s="211">
        <v>2.0855E-4</v>
      </c>
      <c r="C252" s="243">
        <f t="shared" si="9"/>
        <v>4.0793840330299005E-6</v>
      </c>
      <c r="D252" s="482" t="s">
        <v>712</v>
      </c>
      <c r="E252" s="211">
        <v>0.64619486999999998</v>
      </c>
      <c r="F252" s="242">
        <f t="shared" si="10"/>
        <v>1.0508999427714411E-2</v>
      </c>
    </row>
    <row r="253" spans="1:6" x14ac:dyDescent="0.25">
      <c r="A253" s="482" t="s">
        <v>771</v>
      </c>
      <c r="B253" s="211">
        <v>1.9699999999999999E-4</v>
      </c>
      <c r="C253" s="243">
        <f t="shared" si="9"/>
        <v>3.853457945369889E-6</v>
      </c>
      <c r="D253" s="482" t="s">
        <v>721</v>
      </c>
      <c r="E253" s="211">
        <v>0.64427223</v>
      </c>
      <c r="F253" s="242">
        <f t="shared" si="10"/>
        <v>1.0477731734952164E-2</v>
      </c>
    </row>
    <row r="254" spans="1:6" x14ac:dyDescent="0.25">
      <c r="A254" s="482" t="s">
        <v>931</v>
      </c>
      <c r="B254" s="211">
        <v>1.6000000000000001E-4</v>
      </c>
      <c r="C254" s="243">
        <f t="shared" si="9"/>
        <v>3.1297120368486414E-6</v>
      </c>
      <c r="D254" s="482" t="s">
        <v>849</v>
      </c>
      <c r="E254" s="211">
        <v>0.64411868000000005</v>
      </c>
      <c r="F254" s="242">
        <f t="shared" si="10"/>
        <v>1.0475234567399402E-2</v>
      </c>
    </row>
    <row r="255" spans="1:6" x14ac:dyDescent="0.25">
      <c r="A255" s="482" t="s">
        <v>799</v>
      </c>
      <c r="B255" s="211">
        <v>1.4300000000000001E-4</v>
      </c>
      <c r="C255" s="243">
        <f t="shared" si="9"/>
        <v>2.7971801329334731E-6</v>
      </c>
      <c r="D255" s="482" t="s">
        <v>710</v>
      </c>
      <c r="E255" s="211">
        <v>0.58222898999999995</v>
      </c>
      <c r="F255" s="242">
        <f t="shared" si="10"/>
        <v>9.4687290270638325E-3</v>
      </c>
    </row>
    <row r="256" spans="1:6" x14ac:dyDescent="0.25">
      <c r="A256" s="482" t="s">
        <v>742</v>
      </c>
      <c r="B256" s="211">
        <v>1E-4</v>
      </c>
      <c r="C256" s="243">
        <f t="shared" si="9"/>
        <v>1.9560700230304009E-6</v>
      </c>
      <c r="D256" s="482" t="s">
        <v>752</v>
      </c>
      <c r="E256" s="211">
        <v>0.57758903000000006</v>
      </c>
      <c r="F256" s="242">
        <f t="shared" si="10"/>
        <v>9.3932698440087007E-3</v>
      </c>
    </row>
    <row r="257" spans="1:6" x14ac:dyDescent="0.25">
      <c r="A257" s="482" t="s">
        <v>726</v>
      </c>
      <c r="B257" s="211">
        <v>1E-4</v>
      </c>
      <c r="C257" s="243">
        <f t="shared" si="9"/>
        <v>1.9560700230304009E-6</v>
      </c>
      <c r="D257" s="482" t="s">
        <v>749</v>
      </c>
      <c r="E257" s="211">
        <v>0.54905845999999991</v>
      </c>
      <c r="F257" s="242">
        <f t="shared" si="10"/>
        <v>8.929280175068173E-3</v>
      </c>
    </row>
    <row r="258" spans="1:6" x14ac:dyDescent="0.25">
      <c r="A258" s="482" t="s">
        <v>725</v>
      </c>
      <c r="B258" s="211">
        <v>1E-4</v>
      </c>
      <c r="C258" s="243">
        <f t="shared" si="9"/>
        <v>1.9560700230304009E-6</v>
      </c>
      <c r="D258" s="482" t="s">
        <v>705</v>
      </c>
      <c r="E258" s="211">
        <v>0.49417927</v>
      </c>
      <c r="F258" s="242">
        <f t="shared" si="10"/>
        <v>8.0367856612949054E-3</v>
      </c>
    </row>
    <row r="259" spans="1:6" x14ac:dyDescent="0.25">
      <c r="A259" s="482" t="s">
        <v>882</v>
      </c>
      <c r="B259" s="211">
        <v>9.7999999999999997E-5</v>
      </c>
      <c r="C259" s="243">
        <f t="shared" si="9"/>
        <v>1.9169486225697925E-6</v>
      </c>
      <c r="D259" s="482" t="s">
        <v>772</v>
      </c>
      <c r="E259" s="211">
        <v>0.40203090000000002</v>
      </c>
      <c r="F259" s="242">
        <f t="shared" si="10"/>
        <v>6.5381863802532357E-3</v>
      </c>
    </row>
    <row r="260" spans="1:6" x14ac:dyDescent="0.25">
      <c r="A260" s="482" t="s">
        <v>862</v>
      </c>
      <c r="B260" s="211">
        <v>4.651E-5</v>
      </c>
      <c r="C260" s="243">
        <f t="shared" si="9"/>
        <v>9.0976816771143927E-7</v>
      </c>
      <c r="D260" s="482" t="s">
        <v>750</v>
      </c>
      <c r="E260" s="211">
        <v>0.33272817999999998</v>
      </c>
      <c r="F260" s="242">
        <f t="shared" si="10"/>
        <v>5.4111235101641361E-3</v>
      </c>
    </row>
    <row r="261" spans="1:6" x14ac:dyDescent="0.25">
      <c r="A261" s="65" t="s">
        <v>18</v>
      </c>
      <c r="B261" s="342">
        <v>0</v>
      </c>
      <c r="C261" s="243">
        <f t="shared" si="9"/>
        <v>0</v>
      </c>
      <c r="D261" s="482" t="s">
        <v>747</v>
      </c>
      <c r="E261" s="211">
        <v>0.32188243999999999</v>
      </c>
      <c r="F261" s="242">
        <f t="shared" si="10"/>
        <v>5.2347403775448087E-3</v>
      </c>
    </row>
    <row r="262" spans="1:6" x14ac:dyDescent="0.25">
      <c r="A262" s="65" t="s">
        <v>29</v>
      </c>
      <c r="B262" s="342">
        <v>0</v>
      </c>
      <c r="C262" s="243">
        <f t="shared" si="9"/>
        <v>0</v>
      </c>
      <c r="D262" s="482" t="s">
        <v>746</v>
      </c>
      <c r="E262" s="211">
        <v>0.31599896</v>
      </c>
      <c r="F262" s="242">
        <f t="shared" si="10"/>
        <v>5.1390579590926636E-3</v>
      </c>
    </row>
    <row r="263" spans="1:6" x14ac:dyDescent="0.25">
      <c r="A263" s="65" t="s">
        <v>43</v>
      </c>
      <c r="B263" s="342">
        <v>0</v>
      </c>
      <c r="C263" s="243">
        <f t="shared" si="9"/>
        <v>0</v>
      </c>
      <c r="D263" s="482" t="s">
        <v>723</v>
      </c>
      <c r="E263" s="211">
        <v>0.29942255000000001</v>
      </c>
      <c r="F263" s="242">
        <f t="shared" si="10"/>
        <v>4.8694775410315317E-3</v>
      </c>
    </row>
    <row r="264" spans="1:6" x14ac:dyDescent="0.25">
      <c r="A264" s="65" t="s">
        <v>46</v>
      </c>
      <c r="B264" s="342">
        <v>0</v>
      </c>
      <c r="C264" s="243">
        <f t="shared" si="9"/>
        <v>0</v>
      </c>
      <c r="D264" s="482" t="s">
        <v>713</v>
      </c>
      <c r="E264" s="211">
        <v>0.2491612</v>
      </c>
      <c r="F264" s="242">
        <f t="shared" si="10"/>
        <v>4.0520824750723203E-3</v>
      </c>
    </row>
    <row r="265" spans="1:6" x14ac:dyDescent="0.25">
      <c r="A265" s="65" t="s">
        <v>55</v>
      </c>
      <c r="B265" s="342">
        <v>0</v>
      </c>
      <c r="C265" s="243">
        <f t="shared" si="9"/>
        <v>0</v>
      </c>
      <c r="D265" s="482" t="s">
        <v>751</v>
      </c>
      <c r="E265" s="211">
        <v>0.18247766000000001</v>
      </c>
      <c r="F265" s="242">
        <f t="shared" si="10"/>
        <v>2.9676150547445004E-3</v>
      </c>
    </row>
    <row r="266" spans="1:6" x14ac:dyDescent="0.25">
      <c r="A266" s="65" t="s">
        <v>56</v>
      </c>
      <c r="B266" s="342">
        <v>0</v>
      </c>
      <c r="C266" s="243">
        <f t="shared" si="9"/>
        <v>0</v>
      </c>
      <c r="D266" s="482" t="s">
        <v>724</v>
      </c>
      <c r="E266" s="211">
        <v>0.17701192999999998</v>
      </c>
      <c r="F266" s="242">
        <f t="shared" si="10"/>
        <v>2.8787264607480142E-3</v>
      </c>
    </row>
    <row r="267" spans="1:6" x14ac:dyDescent="0.25">
      <c r="A267" s="65" t="s">
        <v>59</v>
      </c>
      <c r="B267" s="342">
        <v>0</v>
      </c>
      <c r="C267" s="243">
        <f t="shared" si="9"/>
        <v>0</v>
      </c>
      <c r="D267" s="482" t="s">
        <v>708</v>
      </c>
      <c r="E267" s="211">
        <v>0.15085467999999999</v>
      </c>
      <c r="F267" s="242">
        <f t="shared" si="10"/>
        <v>2.4533338461632179E-3</v>
      </c>
    </row>
    <row r="268" spans="1:6" x14ac:dyDescent="0.25">
      <c r="A268" s="65" t="s">
        <v>76</v>
      </c>
      <c r="B268" s="342">
        <v>0</v>
      </c>
      <c r="C268" s="243">
        <f t="shared" si="9"/>
        <v>0</v>
      </c>
      <c r="D268" s="482" t="s">
        <v>698</v>
      </c>
      <c r="E268" s="211">
        <v>0.12492734</v>
      </c>
      <c r="F268" s="242">
        <f t="shared" si="10"/>
        <v>2.031680233806071E-3</v>
      </c>
    </row>
    <row r="269" spans="1:6" x14ac:dyDescent="0.25">
      <c r="A269" s="65" t="s">
        <v>79</v>
      </c>
      <c r="B269" s="342">
        <v>0</v>
      </c>
      <c r="C269" s="243">
        <f t="shared" si="9"/>
        <v>0</v>
      </c>
      <c r="D269" s="482" t="s">
        <v>717</v>
      </c>
      <c r="E269" s="211">
        <v>0.12490272999999999</v>
      </c>
      <c r="F269" s="242">
        <f t="shared" si="10"/>
        <v>2.031280003956032E-3</v>
      </c>
    </row>
    <row r="270" spans="1:6" x14ac:dyDescent="0.25">
      <c r="A270" s="65" t="s">
        <v>82</v>
      </c>
      <c r="B270" s="342">
        <v>0</v>
      </c>
      <c r="C270" s="243">
        <f t="shared" si="9"/>
        <v>0</v>
      </c>
      <c r="D270" s="482" t="s">
        <v>742</v>
      </c>
      <c r="E270" s="211">
        <v>9.0731989999999998E-2</v>
      </c>
      <c r="F270" s="242">
        <f t="shared" si="10"/>
        <v>1.4755648415862379E-3</v>
      </c>
    </row>
    <row r="271" spans="1:6" x14ac:dyDescent="0.25">
      <c r="A271" s="65" t="s">
        <v>84</v>
      </c>
      <c r="B271" s="342">
        <v>0</v>
      </c>
      <c r="C271" s="243">
        <f t="shared" si="9"/>
        <v>0</v>
      </c>
      <c r="D271" s="482" t="s">
        <v>707</v>
      </c>
      <c r="E271" s="211">
        <v>8.7536380000000011E-2</v>
      </c>
      <c r="F271" s="242">
        <f t="shared" si="10"/>
        <v>1.4235949711643352E-3</v>
      </c>
    </row>
    <row r="272" spans="1:6" x14ac:dyDescent="0.25">
      <c r="A272" s="65" t="s">
        <v>85</v>
      </c>
      <c r="B272" s="342">
        <v>0</v>
      </c>
      <c r="C272" s="243">
        <f t="shared" si="9"/>
        <v>0</v>
      </c>
      <c r="D272" s="482" t="s">
        <v>744</v>
      </c>
      <c r="E272" s="211">
        <v>8.0771160000000009E-2</v>
      </c>
      <c r="F272" s="242">
        <f t="shared" si="10"/>
        <v>1.3135729075283889E-3</v>
      </c>
    </row>
    <row r="273" spans="1:6" x14ac:dyDescent="0.25">
      <c r="A273" s="65" t="s">
        <v>93</v>
      </c>
      <c r="B273" s="342">
        <v>0</v>
      </c>
      <c r="C273" s="243">
        <f t="shared" si="9"/>
        <v>0</v>
      </c>
      <c r="D273" s="482" t="s">
        <v>743</v>
      </c>
      <c r="E273" s="211">
        <v>7.4917440000000002E-2</v>
      </c>
      <c r="F273" s="242">
        <f t="shared" si="10"/>
        <v>1.2183744728363887E-3</v>
      </c>
    </row>
    <row r="274" spans="1:6" x14ac:dyDescent="0.25">
      <c r="A274" s="65" t="s">
        <v>95</v>
      </c>
      <c r="B274" s="342">
        <v>0</v>
      </c>
      <c r="C274" s="243">
        <f t="shared" si="9"/>
        <v>0</v>
      </c>
      <c r="D274" s="482" t="s">
        <v>745</v>
      </c>
      <c r="E274" s="211">
        <v>5.7212069999999997E-2</v>
      </c>
      <c r="F274" s="242">
        <f t="shared" si="10"/>
        <v>9.3043389664847816E-4</v>
      </c>
    </row>
    <row r="275" spans="1:6" x14ac:dyDescent="0.25">
      <c r="A275" s="65" t="s">
        <v>98</v>
      </c>
      <c r="B275" s="342">
        <v>0</v>
      </c>
      <c r="C275" s="243">
        <f t="shared" si="9"/>
        <v>0</v>
      </c>
      <c r="D275" s="482" t="s">
        <v>773</v>
      </c>
      <c r="E275" s="211">
        <v>4.4275689999999999E-2</v>
      </c>
      <c r="F275" s="242">
        <f t="shared" si="10"/>
        <v>7.2005090487898898E-4</v>
      </c>
    </row>
    <row r="276" spans="1:6" x14ac:dyDescent="0.25">
      <c r="A276" s="65" t="s">
        <v>101</v>
      </c>
      <c r="B276" s="342">
        <v>0</v>
      </c>
      <c r="C276" s="243">
        <f t="shared" si="9"/>
        <v>0</v>
      </c>
      <c r="D276" s="482" t="s">
        <v>740</v>
      </c>
      <c r="E276" s="211">
        <v>4.188476E-2</v>
      </c>
      <c r="F276" s="242">
        <f t="shared" si="10"/>
        <v>6.811674609393842E-4</v>
      </c>
    </row>
    <row r="277" spans="1:6" x14ac:dyDescent="0.25">
      <c r="A277" s="65" t="s">
        <v>102</v>
      </c>
      <c r="B277" s="342">
        <v>0</v>
      </c>
      <c r="C277" s="243">
        <f t="shared" si="9"/>
        <v>0</v>
      </c>
      <c r="D277" s="482" t="s">
        <v>720</v>
      </c>
      <c r="E277" s="211">
        <v>3.6248669999999997E-2</v>
      </c>
      <c r="F277" s="242">
        <f t="shared" si="10"/>
        <v>5.8950832012239363E-4</v>
      </c>
    </row>
    <row r="278" spans="1:6" x14ac:dyDescent="0.25">
      <c r="A278" s="65" t="s">
        <v>110</v>
      </c>
      <c r="B278" s="342">
        <v>0</v>
      </c>
      <c r="C278" s="243">
        <f t="shared" si="9"/>
        <v>0</v>
      </c>
      <c r="D278" s="482" t="s">
        <v>899</v>
      </c>
      <c r="E278" s="211">
        <v>2.3478970000000002E-2</v>
      </c>
      <c r="F278" s="242">
        <f t="shared" si="10"/>
        <v>3.8183602771919845E-4</v>
      </c>
    </row>
    <row r="279" spans="1:6" x14ac:dyDescent="0.25">
      <c r="A279" s="65" t="s">
        <v>111</v>
      </c>
      <c r="B279" s="342">
        <v>0</v>
      </c>
      <c r="C279" s="243">
        <f t="shared" si="9"/>
        <v>0</v>
      </c>
      <c r="D279" s="482" t="s">
        <v>736</v>
      </c>
      <c r="E279" s="211">
        <v>2.2899029999999997E-2</v>
      </c>
      <c r="F279" s="242">
        <f t="shared" si="10"/>
        <v>3.7240452429654092E-4</v>
      </c>
    </row>
    <row r="280" spans="1:6" x14ac:dyDescent="0.25">
      <c r="A280" s="65" t="s">
        <v>112</v>
      </c>
      <c r="B280" s="342">
        <v>0</v>
      </c>
      <c r="C280" s="243">
        <f t="shared" si="9"/>
        <v>0</v>
      </c>
      <c r="D280" s="482" t="s">
        <v>735</v>
      </c>
      <c r="E280" s="211">
        <v>2.2006400000000002E-2</v>
      </c>
      <c r="F280" s="242">
        <f t="shared" si="10"/>
        <v>3.5788777618437988E-4</v>
      </c>
    </row>
    <row r="281" spans="1:6" x14ac:dyDescent="0.25">
      <c r="A281" s="65"/>
      <c r="B281" s="342"/>
      <c r="C281" s="243"/>
      <c r="D281" s="482" t="s">
        <v>737</v>
      </c>
      <c r="E281" s="211">
        <v>2.0461E-2</v>
      </c>
      <c r="F281" s="242">
        <f t="shared" ref="F281:F295" si="11">(E281/$E$301)*100</f>
        <v>3.3275509799461048E-4</v>
      </c>
    </row>
    <row r="282" spans="1:6" x14ac:dyDescent="0.25">
      <c r="A282" s="65"/>
      <c r="B282" s="342"/>
      <c r="C282" s="243"/>
      <c r="D282" s="482" t="s">
        <v>748</v>
      </c>
      <c r="E282" s="211">
        <v>1.9607139999999999E-2</v>
      </c>
      <c r="F282" s="242">
        <f t="shared" si="11"/>
        <v>3.1886886232804099E-4</v>
      </c>
    </row>
    <row r="283" spans="1:6" x14ac:dyDescent="0.25">
      <c r="A283" s="65"/>
      <c r="B283" s="342"/>
      <c r="C283" s="243"/>
      <c r="D283" s="482" t="s">
        <v>733</v>
      </c>
      <c r="E283" s="211">
        <v>1.7630049999999998E-2</v>
      </c>
      <c r="F283" s="242">
        <f t="shared" si="11"/>
        <v>2.86715654923996E-4</v>
      </c>
    </row>
    <row r="284" spans="1:6" x14ac:dyDescent="0.25">
      <c r="A284" s="65"/>
      <c r="B284" s="342"/>
      <c r="C284" s="243"/>
      <c r="D284" s="482" t="s">
        <v>741</v>
      </c>
      <c r="E284" s="211">
        <v>1.7624880000000002E-2</v>
      </c>
      <c r="F284" s="242">
        <f t="shared" si="11"/>
        <v>2.8663157575598702E-4</v>
      </c>
    </row>
    <row r="285" spans="1:6" x14ac:dyDescent="0.25">
      <c r="A285" s="65"/>
      <c r="B285" s="342"/>
      <c r="C285" s="243"/>
      <c r="D285" s="482" t="s">
        <v>754</v>
      </c>
      <c r="E285" s="211">
        <v>1.5658140000000001E-2</v>
      </c>
      <c r="F285" s="242">
        <f t="shared" si="11"/>
        <v>2.5464668931691168E-4</v>
      </c>
    </row>
    <row r="286" spans="1:6" x14ac:dyDescent="0.25">
      <c r="A286" s="65"/>
      <c r="B286" s="342"/>
      <c r="C286" s="243"/>
      <c r="D286" s="482" t="s">
        <v>760</v>
      </c>
      <c r="E286" s="211">
        <v>1.561718E-2</v>
      </c>
      <c r="F286" s="242">
        <f t="shared" si="11"/>
        <v>2.5398056113090618E-4</v>
      </c>
    </row>
    <row r="287" spans="1:6" x14ac:dyDescent="0.25">
      <c r="A287" s="65"/>
      <c r="B287" s="342"/>
      <c r="C287" s="243"/>
      <c r="D287" s="482" t="s">
        <v>732</v>
      </c>
      <c r="E287" s="211">
        <v>1.537167E-2</v>
      </c>
      <c r="F287" s="242">
        <f t="shared" si="11"/>
        <v>2.4998785773866445E-4</v>
      </c>
    </row>
    <row r="288" spans="1:6" x14ac:dyDescent="0.25">
      <c r="A288" s="65"/>
      <c r="B288" s="342"/>
      <c r="C288" s="243"/>
      <c r="D288" s="482" t="s">
        <v>734</v>
      </c>
      <c r="E288" s="211">
        <v>1.3872200000000001E-2</v>
      </c>
      <c r="F288" s="242">
        <f t="shared" si="11"/>
        <v>2.2560213432387644E-4</v>
      </c>
    </row>
    <row r="289" spans="1:6" x14ac:dyDescent="0.25">
      <c r="A289" s="65"/>
      <c r="B289" s="342"/>
      <c r="C289" s="243"/>
      <c r="D289" s="482" t="s">
        <v>728</v>
      </c>
      <c r="E289" s="211">
        <v>1.380752E-2</v>
      </c>
      <c r="F289" s="242">
        <f t="shared" si="11"/>
        <v>2.2455025026452979E-4</v>
      </c>
    </row>
    <row r="290" spans="1:6" x14ac:dyDescent="0.25">
      <c r="A290" s="65"/>
      <c r="B290" s="342"/>
      <c r="C290" s="243"/>
      <c r="D290" s="482" t="s">
        <v>696</v>
      </c>
      <c r="E290" s="211">
        <v>1.25685E-2</v>
      </c>
      <c r="F290" s="242">
        <f t="shared" si="11"/>
        <v>2.0440019789576567E-4</v>
      </c>
    </row>
    <row r="291" spans="1:6" x14ac:dyDescent="0.25">
      <c r="A291" s="65"/>
      <c r="B291" s="342"/>
      <c r="C291" s="243"/>
      <c r="D291" s="482" t="s">
        <v>731</v>
      </c>
      <c r="E291" s="211">
        <v>1.069611E-2</v>
      </c>
      <c r="F291" s="242">
        <f t="shared" si="11"/>
        <v>1.7394971561561669E-4</v>
      </c>
    </row>
    <row r="292" spans="1:6" x14ac:dyDescent="0.25">
      <c r="A292" s="65"/>
      <c r="B292" s="342"/>
      <c r="C292" s="243"/>
      <c r="D292" s="482" t="s">
        <v>729</v>
      </c>
      <c r="E292" s="211">
        <v>9.6627399999999995E-3</v>
      </c>
      <c r="F292" s="242">
        <f t="shared" si="11"/>
        <v>1.5714412763777148E-4</v>
      </c>
    </row>
    <row r="293" spans="1:6" x14ac:dyDescent="0.25">
      <c r="A293" s="65"/>
      <c r="B293" s="342"/>
      <c r="C293" s="243"/>
      <c r="D293" s="482" t="s">
        <v>758</v>
      </c>
      <c r="E293" s="211">
        <v>8.0246699999999994E-3</v>
      </c>
      <c r="F293" s="242">
        <f t="shared" si="11"/>
        <v>1.3050436695295493E-4</v>
      </c>
    </row>
    <row r="294" spans="1:6" x14ac:dyDescent="0.25">
      <c r="A294" s="65"/>
      <c r="B294" s="342"/>
      <c r="C294" s="243"/>
      <c r="D294" s="482" t="s">
        <v>738</v>
      </c>
      <c r="E294" s="211">
        <v>4.6369100000000002E-3</v>
      </c>
      <c r="F294" s="242">
        <f t="shared" si="11"/>
        <v>7.5409581224876072E-5</v>
      </c>
    </row>
    <row r="295" spans="1:6" x14ac:dyDescent="0.25">
      <c r="A295" s="65"/>
      <c r="B295" s="342"/>
      <c r="C295" s="243"/>
      <c r="D295" s="482" t="s">
        <v>730</v>
      </c>
      <c r="E295" s="211">
        <v>2.3280000000000002E-3</v>
      </c>
      <c r="F295" s="242">
        <f t="shared" si="11"/>
        <v>3.7860019946798946E-5</v>
      </c>
    </row>
    <row r="296" spans="1:6" x14ac:dyDescent="0.25">
      <c r="A296" s="65" t="s">
        <v>124</v>
      </c>
      <c r="B296" s="342">
        <v>0</v>
      </c>
      <c r="C296" s="243">
        <f>(B296/$B$301)*100</f>
        <v>0</v>
      </c>
      <c r="D296" s="482" t="s">
        <v>739</v>
      </c>
      <c r="E296" s="211">
        <v>7.7999999999999999E-4</v>
      </c>
      <c r="F296" s="242">
        <f>(E296/$E$301)*100</f>
        <v>1.2685058229597582E-5</v>
      </c>
    </row>
    <row r="297" spans="1:6" x14ac:dyDescent="0.25">
      <c r="A297" s="65" t="s">
        <v>126</v>
      </c>
      <c r="B297" s="342">
        <v>0</v>
      </c>
      <c r="C297" s="243">
        <f>(B297/$B$301)*100</f>
        <v>0</v>
      </c>
      <c r="D297" s="482" t="s">
        <v>716</v>
      </c>
      <c r="E297" s="211">
        <v>4.7100000000000001E-4</v>
      </c>
      <c r="F297" s="242">
        <f>(E297/$E$301)*100</f>
        <v>7.6598236232570022E-6</v>
      </c>
    </row>
    <row r="298" spans="1:6" x14ac:dyDescent="0.25">
      <c r="A298" s="65" t="s">
        <v>131</v>
      </c>
      <c r="B298" s="342">
        <v>0</v>
      </c>
      <c r="C298" s="243">
        <f>(B298/$B$301)*100</f>
        <v>0</v>
      </c>
      <c r="D298" s="482" t="s">
        <v>727</v>
      </c>
      <c r="E298" s="211">
        <v>2.1316999999999999E-4</v>
      </c>
      <c r="F298" s="242">
        <f>(E298/$E$301)*100</f>
        <v>3.4667613625683555E-6</v>
      </c>
    </row>
    <row r="299" spans="1:6" x14ac:dyDescent="0.25">
      <c r="A299" s="65" t="s">
        <v>137</v>
      </c>
      <c r="B299" s="342">
        <v>0</v>
      </c>
      <c r="C299" s="243">
        <f>(B299/$B$301)*100</f>
        <v>0</v>
      </c>
      <c r="D299" s="482" t="s">
        <v>726</v>
      </c>
      <c r="E299" s="211">
        <v>2.0892E-4</v>
      </c>
      <c r="F299" s="242">
        <f>(E299/$E$301)*100</f>
        <v>3.3976440581122147E-6</v>
      </c>
    </row>
    <row r="300" spans="1:6" x14ac:dyDescent="0.25">
      <c r="A300" s="65" t="s">
        <v>138</v>
      </c>
      <c r="B300" s="342">
        <v>0</v>
      </c>
      <c r="C300" s="243">
        <f>(B300/$B$301)*100</f>
        <v>0</v>
      </c>
      <c r="D300" s="482" t="s">
        <v>725</v>
      </c>
      <c r="E300" s="211">
        <v>5.6579999999999997E-5</v>
      </c>
      <c r="F300" s="242">
        <f>(E300/$E$301)*100</f>
        <v>9.2015460850080937E-7</v>
      </c>
    </row>
    <row r="301" spans="1:6" ht="13" x14ac:dyDescent="0.3">
      <c r="A301" s="244" t="s">
        <v>262</v>
      </c>
      <c r="B301" s="340">
        <f>SUBTOTAL(109,B53:B300)</f>
        <v>5112.2914222200025</v>
      </c>
      <c r="C301" s="341">
        <f>SUM(C53:C300)</f>
        <v>99.999999999999915</v>
      </c>
      <c r="D301" s="340"/>
      <c r="E301" s="246">
        <f>SUM(E53:E300)</f>
        <v>6148.9666494400035</v>
      </c>
      <c r="F301" s="339">
        <f>SUM(F53:F300)</f>
        <v>99.999999999999972</v>
      </c>
    </row>
  </sheetData>
  <mergeCells count="4">
    <mergeCell ref="A51:F51"/>
    <mergeCell ref="A1:J1"/>
    <mergeCell ref="A2:K2"/>
    <mergeCell ref="A9:F9"/>
  </mergeCells>
  <hyperlinks>
    <hyperlink ref="M1" location="'Table of Content'!A1" display="Table of Content" xr:uid="{9C65D0DB-30D7-4492-934F-F14DDD55AD9C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A680-874A-4A86-BE5C-84ED3449B901}">
  <dimension ref="A1:W60"/>
  <sheetViews>
    <sheetView zoomScaleNormal="100" workbookViewId="0">
      <selection activeCell="H1" sqref="H1"/>
    </sheetView>
  </sheetViews>
  <sheetFormatPr defaultColWidth="8.7265625" defaultRowHeight="14.5" customHeight="1" x14ac:dyDescent="0.25"/>
  <cols>
    <col min="1" max="1" width="10.54296875" style="64" customWidth="1"/>
    <col min="2" max="2" width="14.81640625" style="64" customWidth="1"/>
    <col min="3" max="3" width="13.81640625" style="64" customWidth="1"/>
    <col min="4" max="4" width="14.1796875" style="64" customWidth="1"/>
    <col min="5" max="5" width="14.54296875" style="64" customWidth="1"/>
    <col min="6" max="6" width="8.7265625" style="64"/>
    <col min="7" max="7" width="57" style="64" customWidth="1"/>
    <col min="8" max="15" width="11.54296875" style="64" customWidth="1"/>
    <col min="16" max="20" width="12.54296875" style="64" customWidth="1"/>
    <col min="21" max="21" width="12.6328125" style="64" customWidth="1"/>
    <col min="22" max="22" width="9.90625" style="64" customWidth="1"/>
    <col min="23" max="23" width="14.1796875" style="64" bestFit="1" customWidth="1"/>
    <col min="24" max="16384" width="8.7265625" style="64"/>
  </cols>
  <sheetData>
    <row r="1" spans="1:23" ht="14.5" customHeight="1" x14ac:dyDescent="0.3">
      <c r="A1" s="28" t="s">
        <v>1013</v>
      </c>
      <c r="B1" s="28"/>
      <c r="C1" s="28"/>
      <c r="D1" s="28"/>
      <c r="W1" s="129" t="s">
        <v>304</v>
      </c>
    </row>
    <row r="3" spans="1:23" ht="14.5" customHeight="1" x14ac:dyDescent="0.3">
      <c r="A3" s="316"/>
      <c r="B3" s="316" t="s">
        <v>640</v>
      </c>
      <c r="C3" s="316"/>
      <c r="D3" s="316"/>
      <c r="E3" s="317"/>
      <c r="G3" s="628" t="s">
        <v>1014</v>
      </c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</row>
    <row r="4" spans="1:23" ht="14.5" customHeight="1" x14ac:dyDescent="0.3">
      <c r="A4" s="312" t="s">
        <v>325</v>
      </c>
      <c r="B4" s="312" t="s">
        <v>535</v>
      </c>
      <c r="C4" s="312" t="s">
        <v>323</v>
      </c>
      <c r="D4" s="312" t="s">
        <v>266</v>
      </c>
      <c r="E4" s="312" t="s">
        <v>267</v>
      </c>
      <c r="G4" s="630" t="s">
        <v>534</v>
      </c>
      <c r="H4" s="525"/>
      <c r="I4" s="525"/>
      <c r="J4" s="525"/>
      <c r="K4" s="525">
        <v>2024</v>
      </c>
      <c r="L4" s="525"/>
      <c r="M4" s="525"/>
      <c r="N4" s="525"/>
      <c r="O4" s="525"/>
      <c r="P4" s="525"/>
      <c r="Q4" s="525"/>
      <c r="R4" s="525">
        <v>2025</v>
      </c>
      <c r="S4" s="525"/>
      <c r="T4" s="525"/>
      <c r="U4" s="526" t="s">
        <v>1015</v>
      </c>
    </row>
    <row r="5" spans="1:23" s="114" customFormat="1" x14ac:dyDescent="0.35">
      <c r="A5" s="632" t="s">
        <v>533</v>
      </c>
      <c r="B5" s="500" t="s">
        <v>275</v>
      </c>
      <c r="C5" s="506">
        <v>1698.5092174800006</v>
      </c>
      <c r="D5" s="506">
        <v>1527.9083979299994</v>
      </c>
      <c r="E5" s="318">
        <f>C5-D5</f>
        <v>170.60081955000123</v>
      </c>
      <c r="G5" s="631"/>
      <c r="H5" s="80" t="s">
        <v>275</v>
      </c>
      <c r="I5" s="80" t="s">
        <v>276</v>
      </c>
      <c r="J5" s="80" t="s">
        <v>277</v>
      </c>
      <c r="K5" s="80" t="s">
        <v>278</v>
      </c>
      <c r="L5" s="80" t="s">
        <v>279</v>
      </c>
      <c r="M5" s="80" t="s">
        <v>280</v>
      </c>
      <c r="N5" s="80" t="s">
        <v>269</v>
      </c>
      <c r="O5" s="80" t="s">
        <v>270</v>
      </c>
      <c r="P5" s="80" t="s">
        <v>271</v>
      </c>
      <c r="Q5" s="80" t="s">
        <v>272</v>
      </c>
      <c r="R5" s="80" t="s">
        <v>273</v>
      </c>
      <c r="S5" s="80" t="s">
        <v>274</v>
      </c>
      <c r="T5" s="80" t="s">
        <v>275</v>
      </c>
      <c r="U5" s="527" t="s">
        <v>627</v>
      </c>
    </row>
    <row r="6" spans="1:23" s="114" customFormat="1" ht="14.5" customHeight="1" x14ac:dyDescent="0.35">
      <c r="A6" s="633"/>
      <c r="B6" s="314" t="s">
        <v>276</v>
      </c>
      <c r="C6" s="403">
        <v>1669.5171130800004</v>
      </c>
      <c r="D6" s="403">
        <v>1415.5946545199984</v>
      </c>
      <c r="E6" s="534">
        <f t="shared" ref="E6:E17" si="0">C6-D6</f>
        <v>253.92245856000204</v>
      </c>
      <c r="G6" s="455" t="s">
        <v>615</v>
      </c>
      <c r="H6" s="376">
        <v>1286.8852121799998</v>
      </c>
      <c r="I6" s="376">
        <v>1256.6909845899997</v>
      </c>
      <c r="J6" s="376">
        <v>1071.4217124899994</v>
      </c>
      <c r="K6" s="376">
        <v>1073.01519867</v>
      </c>
      <c r="L6" s="376">
        <v>651.66922206000027</v>
      </c>
      <c r="M6" s="376">
        <v>977.48743769000021</v>
      </c>
      <c r="N6" s="376">
        <v>1347.5830084900001</v>
      </c>
      <c r="O6" s="376">
        <v>1282.1117562300005</v>
      </c>
      <c r="P6" s="376">
        <v>1490.0089793300006</v>
      </c>
      <c r="Q6" s="376">
        <v>1353.2292663400008</v>
      </c>
      <c r="R6" s="376">
        <v>1278.0766278100004</v>
      </c>
      <c r="S6" s="376">
        <v>1498.7992234000003</v>
      </c>
      <c r="T6" s="376">
        <v>1674.6970119799996</v>
      </c>
      <c r="U6" s="528">
        <f>(T6/$T$24)*100</f>
        <v>74.310611148135422</v>
      </c>
    </row>
    <row r="7" spans="1:23" s="114" customFormat="1" ht="14.5" customHeight="1" x14ac:dyDescent="0.35">
      <c r="A7" s="633"/>
      <c r="B7" s="314" t="s">
        <v>277</v>
      </c>
      <c r="C7" s="507">
        <v>1493.4172825599996</v>
      </c>
      <c r="D7" s="507">
        <v>1632.5392772099997</v>
      </c>
      <c r="E7" s="318">
        <f t="shared" si="0"/>
        <v>-139.12199465000003</v>
      </c>
      <c r="G7" s="455" t="s">
        <v>604</v>
      </c>
      <c r="H7" s="378">
        <v>202.21658049999996</v>
      </c>
      <c r="I7" s="378">
        <v>213.62060690999994</v>
      </c>
      <c r="J7" s="378">
        <v>163.53994292999997</v>
      </c>
      <c r="K7" s="378">
        <v>168.95044107999996</v>
      </c>
      <c r="L7" s="378">
        <v>203.65645045999995</v>
      </c>
      <c r="M7" s="378">
        <v>135.72617156000001</v>
      </c>
      <c r="N7" s="378">
        <v>97.63393573999997</v>
      </c>
      <c r="O7" s="378">
        <v>147.05188102000005</v>
      </c>
      <c r="P7" s="378">
        <v>111.04392959</v>
      </c>
      <c r="Q7" s="378">
        <v>230.02950662000001</v>
      </c>
      <c r="R7" s="378">
        <v>222.59498264999996</v>
      </c>
      <c r="S7" s="378">
        <v>248.15000298999996</v>
      </c>
      <c r="T7" s="378">
        <v>365.12460214999999</v>
      </c>
      <c r="U7" s="447">
        <f t="shared" ref="U7:U23" si="1">(T7/$T$24)*100</f>
        <v>16.201517132288487</v>
      </c>
    </row>
    <row r="8" spans="1:23" s="114" customFormat="1" ht="12.5" customHeight="1" x14ac:dyDescent="0.35">
      <c r="A8" s="633"/>
      <c r="B8" s="314" t="s">
        <v>278</v>
      </c>
      <c r="C8" s="403">
        <v>1458.8694639900016</v>
      </c>
      <c r="D8" s="403">
        <v>1624.8053444500008</v>
      </c>
      <c r="E8" s="534">
        <f t="shared" si="0"/>
        <v>-165.93588045999923</v>
      </c>
      <c r="G8" s="455" t="s">
        <v>605</v>
      </c>
      <c r="H8" s="378">
        <v>51.626595560000005</v>
      </c>
      <c r="I8" s="378">
        <v>42.638554859999999</v>
      </c>
      <c r="J8" s="378">
        <v>43.137839389999989</v>
      </c>
      <c r="K8" s="378">
        <v>46.346996660000002</v>
      </c>
      <c r="L8" s="378">
        <v>66.854272710000004</v>
      </c>
      <c r="M8" s="378">
        <v>34.524327849999992</v>
      </c>
      <c r="N8" s="378">
        <v>36.374138750000007</v>
      </c>
      <c r="O8" s="378">
        <v>51.293316579999995</v>
      </c>
      <c r="P8" s="378">
        <v>48.849855740000002</v>
      </c>
      <c r="Q8" s="378">
        <v>47.231950050000009</v>
      </c>
      <c r="R8" s="378">
        <v>42.026557920000002</v>
      </c>
      <c r="S8" s="378">
        <v>47.577775219999999</v>
      </c>
      <c r="T8" s="378">
        <v>47.596600909999999</v>
      </c>
      <c r="U8" s="529">
        <f t="shared" si="1"/>
        <v>2.1119835271063581</v>
      </c>
    </row>
    <row r="9" spans="1:23" s="114" customFormat="1" ht="12.5" customHeight="1" x14ac:dyDescent="0.35">
      <c r="A9" s="633"/>
      <c r="B9" s="314" t="s">
        <v>279</v>
      </c>
      <c r="C9" s="507">
        <v>1505.2539378400004</v>
      </c>
      <c r="D9" s="507">
        <v>1763.2277675600005</v>
      </c>
      <c r="E9" s="318">
        <f t="shared" si="0"/>
        <v>-257.97382972000014</v>
      </c>
      <c r="G9" s="455" t="s">
        <v>618</v>
      </c>
      <c r="H9" s="378">
        <v>52.342017879999993</v>
      </c>
      <c r="I9" s="378">
        <v>60.004536849999994</v>
      </c>
      <c r="J9" s="378">
        <v>77.555890409999975</v>
      </c>
      <c r="K9" s="378">
        <v>58.807295329999995</v>
      </c>
      <c r="L9" s="378">
        <v>24.813870900000001</v>
      </c>
      <c r="M9" s="378">
        <v>4.6766752299999998</v>
      </c>
      <c r="N9" s="378">
        <v>0.27271265</v>
      </c>
      <c r="O9" s="378">
        <v>1.539366</v>
      </c>
      <c r="P9" s="378">
        <v>1.3344708299999999</v>
      </c>
      <c r="Q9" s="378">
        <v>2.78114968</v>
      </c>
      <c r="R9" s="378">
        <v>15.53791955</v>
      </c>
      <c r="S9" s="378">
        <v>26.163858779999998</v>
      </c>
      <c r="T9" s="378">
        <v>44.707471920000003</v>
      </c>
      <c r="U9" s="447">
        <f t="shared" si="1"/>
        <v>1.983785447455602</v>
      </c>
    </row>
    <row r="10" spans="1:23" ht="14.5" customHeight="1" x14ac:dyDescent="0.35">
      <c r="A10" s="634"/>
      <c r="B10" s="314" t="s">
        <v>280</v>
      </c>
      <c r="C10" s="403">
        <v>2086.5503241799997</v>
      </c>
      <c r="D10" s="403">
        <v>1417.2939634200013</v>
      </c>
      <c r="E10" s="534">
        <f t="shared" si="0"/>
        <v>669.25636075999842</v>
      </c>
      <c r="G10" s="455" t="s">
        <v>616</v>
      </c>
      <c r="H10" s="378">
        <v>21.397870670000003</v>
      </c>
      <c r="I10" s="378">
        <v>27.860478920000002</v>
      </c>
      <c r="J10" s="378">
        <v>34.132241920000006</v>
      </c>
      <c r="K10" s="378">
        <v>28.229133449999999</v>
      </c>
      <c r="L10" s="378">
        <v>499.72909751000009</v>
      </c>
      <c r="M10" s="378">
        <v>821.96257527000023</v>
      </c>
      <c r="N10" s="378">
        <v>199.29167630000003</v>
      </c>
      <c r="O10" s="378">
        <v>40.628601370000005</v>
      </c>
      <c r="P10" s="378">
        <v>51.971691170000007</v>
      </c>
      <c r="Q10" s="378">
        <v>44.320350840000003</v>
      </c>
      <c r="R10" s="378">
        <v>36.727194480000009</v>
      </c>
      <c r="S10" s="378">
        <v>25.306928380000002</v>
      </c>
      <c r="T10" s="378">
        <v>35.087458910000002</v>
      </c>
      <c r="U10" s="529">
        <f t="shared" si="1"/>
        <v>1.5569207424299918</v>
      </c>
    </row>
    <row r="11" spans="1:23" ht="14.5" customHeight="1" x14ac:dyDescent="0.35">
      <c r="A11" s="635">
        <v>2025</v>
      </c>
      <c r="B11" s="314" t="s">
        <v>269</v>
      </c>
      <c r="C11" s="507">
        <v>1733.4586530500007</v>
      </c>
      <c r="D11" s="507">
        <v>1469.70639792</v>
      </c>
      <c r="E11" s="318">
        <f t="shared" si="0"/>
        <v>263.75225513000078</v>
      </c>
      <c r="G11" s="455" t="s">
        <v>623</v>
      </c>
      <c r="H11" s="378">
        <v>19.516799499999998</v>
      </c>
      <c r="I11" s="378">
        <v>12.519851149999999</v>
      </c>
      <c r="J11" s="378">
        <v>23.244950499999998</v>
      </c>
      <c r="K11" s="378">
        <v>14.071163319999998</v>
      </c>
      <c r="L11" s="378">
        <v>9.4494910899999986</v>
      </c>
      <c r="M11" s="378">
        <v>18.97720412</v>
      </c>
      <c r="N11" s="378">
        <v>12.272470909999999</v>
      </c>
      <c r="O11" s="378">
        <v>41.409460299999999</v>
      </c>
      <c r="P11" s="378">
        <v>10.09131131</v>
      </c>
      <c r="Q11" s="378">
        <v>11.660420790000002</v>
      </c>
      <c r="R11" s="378">
        <v>12.249483429999998</v>
      </c>
      <c r="S11" s="378">
        <v>17.498423980000002</v>
      </c>
      <c r="T11" s="378">
        <v>32.277501659999999</v>
      </c>
      <c r="U11" s="447">
        <f t="shared" si="1"/>
        <v>1.4322357163901125</v>
      </c>
    </row>
    <row r="12" spans="1:23" ht="14.5" customHeight="1" x14ac:dyDescent="0.35">
      <c r="A12" s="635"/>
      <c r="B12" s="314" t="s">
        <v>270</v>
      </c>
      <c r="C12" s="403">
        <v>1607.3018473199995</v>
      </c>
      <c r="D12" s="403">
        <v>1454.2064504399998</v>
      </c>
      <c r="E12" s="534">
        <f t="shared" si="0"/>
        <v>153.09539687999973</v>
      </c>
      <c r="G12" s="455" t="s">
        <v>621</v>
      </c>
      <c r="H12" s="378">
        <v>19.62874291</v>
      </c>
      <c r="I12" s="378">
        <v>16.960483570000001</v>
      </c>
      <c r="J12" s="378">
        <v>11.13418512</v>
      </c>
      <c r="K12" s="378">
        <v>15.980435389999998</v>
      </c>
      <c r="L12" s="378">
        <v>10.42387943</v>
      </c>
      <c r="M12" s="378">
        <v>12.15840367</v>
      </c>
      <c r="N12" s="378">
        <v>19.689693850000001</v>
      </c>
      <c r="O12" s="378">
        <v>6.3198654700000008</v>
      </c>
      <c r="P12" s="378">
        <v>20.559936399999998</v>
      </c>
      <c r="Q12" s="378">
        <v>5.3717062000000011</v>
      </c>
      <c r="R12" s="378">
        <v>28.133122939999993</v>
      </c>
      <c r="S12" s="378">
        <v>15.399115780000001</v>
      </c>
      <c r="T12" s="378">
        <v>20.524168959999994</v>
      </c>
      <c r="U12" s="529">
        <f t="shared" si="1"/>
        <v>0.91071013312550486</v>
      </c>
    </row>
    <row r="13" spans="1:23" ht="14.5" customHeight="1" x14ac:dyDescent="0.35">
      <c r="A13" s="635"/>
      <c r="B13" s="314" t="s">
        <v>271</v>
      </c>
      <c r="C13" s="507">
        <v>1765.08926645</v>
      </c>
      <c r="D13" s="507">
        <v>1404.1007517829994</v>
      </c>
      <c r="E13" s="318">
        <f t="shared" si="0"/>
        <v>360.98851466700057</v>
      </c>
      <c r="G13" s="455" t="s">
        <v>613</v>
      </c>
      <c r="H13" s="378">
        <v>10.331770530000002</v>
      </c>
      <c r="I13" s="378">
        <v>11.950357439999999</v>
      </c>
      <c r="J13" s="378">
        <v>10.168333520000001</v>
      </c>
      <c r="K13" s="378">
        <v>11.08367646</v>
      </c>
      <c r="L13" s="378">
        <v>7.8078484799999996</v>
      </c>
      <c r="M13" s="378">
        <v>14.340639260000001</v>
      </c>
      <c r="N13" s="378">
        <v>5.4853235099999988</v>
      </c>
      <c r="O13" s="378">
        <v>9.3574512799999994</v>
      </c>
      <c r="P13" s="378">
        <v>4.1190216000000008</v>
      </c>
      <c r="Q13" s="378">
        <v>8.6552807499999993</v>
      </c>
      <c r="R13" s="378">
        <v>17.343544790000003</v>
      </c>
      <c r="S13" s="378">
        <v>18.93812428</v>
      </c>
      <c r="T13" s="378">
        <v>10.872769439999997</v>
      </c>
      <c r="U13" s="447">
        <f t="shared" si="1"/>
        <v>0.48245272797370897</v>
      </c>
    </row>
    <row r="14" spans="1:23" ht="14.5" customHeight="1" x14ac:dyDescent="0.35">
      <c r="A14" s="635"/>
      <c r="B14" s="314" t="s">
        <v>272</v>
      </c>
      <c r="C14" s="403">
        <v>1721.4796448000006</v>
      </c>
      <c r="D14" s="403">
        <v>1177.5408835900025</v>
      </c>
      <c r="E14" s="534">
        <f t="shared" si="0"/>
        <v>543.93876120999812</v>
      </c>
      <c r="G14" s="455" t="s">
        <v>620</v>
      </c>
      <c r="H14" s="378">
        <v>24.304357549999999</v>
      </c>
      <c r="I14" s="378">
        <v>19.793847860000003</v>
      </c>
      <c r="J14" s="378">
        <v>50.255845319999999</v>
      </c>
      <c r="K14" s="378">
        <v>33.734970159999996</v>
      </c>
      <c r="L14" s="378">
        <v>23.412878280000005</v>
      </c>
      <c r="M14" s="378">
        <v>15.24156954</v>
      </c>
      <c r="N14" s="378">
        <v>11.625324839999999</v>
      </c>
      <c r="O14" s="378">
        <v>21.350871680000001</v>
      </c>
      <c r="P14" s="378">
        <v>17.275909559999999</v>
      </c>
      <c r="Q14" s="378">
        <v>13.67720813</v>
      </c>
      <c r="R14" s="378">
        <v>8.244904420000001</v>
      </c>
      <c r="S14" s="378">
        <v>15.38067012</v>
      </c>
      <c r="T14" s="378">
        <v>8.9067034900000017</v>
      </c>
      <c r="U14" s="529">
        <f t="shared" si="1"/>
        <v>0.39521332809605275</v>
      </c>
    </row>
    <row r="15" spans="1:23" ht="14.5" customHeight="1" x14ac:dyDescent="0.35">
      <c r="A15" s="635"/>
      <c r="B15" s="314" t="s">
        <v>273</v>
      </c>
      <c r="C15" s="507">
        <v>1665.4420381700004</v>
      </c>
      <c r="D15" s="507">
        <v>1239.6735487099986</v>
      </c>
      <c r="E15" s="318">
        <f t="shared" si="0"/>
        <v>425.76848946000177</v>
      </c>
      <c r="G15" s="455" t="s">
        <v>606</v>
      </c>
      <c r="H15" s="378">
        <v>1.7700359900000002</v>
      </c>
      <c r="I15" s="378">
        <v>0.69702554000000005</v>
      </c>
      <c r="J15" s="378">
        <v>0.8224624599999999</v>
      </c>
      <c r="K15" s="378">
        <v>2.4371885400000002</v>
      </c>
      <c r="L15" s="378">
        <v>0.16201410000000002</v>
      </c>
      <c r="M15" s="378">
        <v>44.83237647</v>
      </c>
      <c r="N15" s="378">
        <v>7.8538399999999994E-2</v>
      </c>
      <c r="O15" s="378">
        <v>0.31728903000000003</v>
      </c>
      <c r="P15" s="378">
        <v>2.6129346200000003</v>
      </c>
      <c r="Q15" s="378">
        <v>0.10448959000000001</v>
      </c>
      <c r="R15" s="378">
        <v>0.33728389999999991</v>
      </c>
      <c r="S15" s="378">
        <v>7.0148879999999983E-2</v>
      </c>
      <c r="T15" s="378">
        <v>3.99280174</v>
      </c>
      <c r="U15" s="447">
        <f t="shared" si="1"/>
        <v>0.17717087650496269</v>
      </c>
    </row>
    <row r="16" spans="1:23" ht="14.5" customHeight="1" x14ac:dyDescent="0.35">
      <c r="A16" s="635"/>
      <c r="B16" s="314" t="s">
        <v>274</v>
      </c>
      <c r="C16" s="403">
        <v>1922.5616595300003</v>
      </c>
      <c r="D16" s="403">
        <v>1275.939429320001</v>
      </c>
      <c r="E16" s="534">
        <f t="shared" si="0"/>
        <v>646.62223020999932</v>
      </c>
      <c r="G16" s="455" t="s">
        <v>625</v>
      </c>
      <c r="H16" s="378">
        <v>4.11645606</v>
      </c>
      <c r="I16" s="378">
        <v>2.68499329</v>
      </c>
      <c r="J16" s="378">
        <v>1.7238226699999997</v>
      </c>
      <c r="K16" s="378">
        <v>0.87789679999999992</v>
      </c>
      <c r="L16" s="378">
        <v>1.6077676100000002</v>
      </c>
      <c r="M16" s="378">
        <v>3.3915340300000003</v>
      </c>
      <c r="N16" s="378">
        <v>0.59589097000000002</v>
      </c>
      <c r="O16" s="378">
        <v>2.2748884699999996</v>
      </c>
      <c r="P16" s="378">
        <v>2.9174156999999998</v>
      </c>
      <c r="Q16" s="378">
        <v>2.7485979199999999</v>
      </c>
      <c r="R16" s="378">
        <v>1.9969942199999999</v>
      </c>
      <c r="S16" s="378">
        <v>3.0315888099999997</v>
      </c>
      <c r="T16" s="378">
        <v>3.3559632399999999</v>
      </c>
      <c r="U16" s="529">
        <f t="shared" si="1"/>
        <v>0.14891271529781352</v>
      </c>
    </row>
    <row r="17" spans="1:21" ht="14.5" customHeight="1" x14ac:dyDescent="0.35">
      <c r="A17" s="636"/>
      <c r="B17" s="315" t="s">
        <v>275</v>
      </c>
      <c r="C17" s="508">
        <v>2253.644514699999</v>
      </c>
      <c r="D17" s="508">
        <v>1419.1668283099991</v>
      </c>
      <c r="E17" s="318">
        <f t="shared" si="0"/>
        <v>834.47768638999992</v>
      </c>
      <c r="G17" s="455" t="s">
        <v>619</v>
      </c>
      <c r="H17" s="378">
        <v>0.29634142999999996</v>
      </c>
      <c r="I17" s="378">
        <v>0.51798315000000006</v>
      </c>
      <c r="J17" s="378">
        <v>1.4288790000000001E-2</v>
      </c>
      <c r="K17" s="378">
        <v>3.085106E-2</v>
      </c>
      <c r="L17" s="378">
        <v>2.1721870000000001E-2</v>
      </c>
      <c r="M17" s="378">
        <v>4.1723349999999999E-2</v>
      </c>
      <c r="N17" s="378">
        <v>0.62778330000000004</v>
      </c>
      <c r="O17" s="378">
        <v>2.8434160000000007E-2</v>
      </c>
      <c r="P17" s="378">
        <v>0.13323654000000001</v>
      </c>
      <c r="Q17" s="378">
        <v>6.2285499999999994E-3</v>
      </c>
      <c r="R17" s="378">
        <v>0.83076499999999986</v>
      </c>
      <c r="S17" s="378">
        <v>3.4002495000000001</v>
      </c>
      <c r="T17" s="378">
        <v>3.0823639999999997</v>
      </c>
      <c r="U17" s="447">
        <f t="shared" si="1"/>
        <v>0.13677241374557775</v>
      </c>
    </row>
    <row r="18" spans="1:21" ht="14.5" customHeight="1" x14ac:dyDescent="0.35">
      <c r="A18" s="256"/>
      <c r="B18" s="255" t="s">
        <v>537</v>
      </c>
      <c r="C18" s="267">
        <f>AVERAGE(C5:C17)</f>
        <v>1737.0073048576926</v>
      </c>
      <c r="D18" s="267">
        <f>AVERAGE(D5:D17)</f>
        <v>1447.823361166385</v>
      </c>
      <c r="E18" s="258">
        <f>AVERAGE(E5:E17)</f>
        <v>289.18394369130789</v>
      </c>
      <c r="G18" s="455" t="s">
        <v>622</v>
      </c>
      <c r="H18" s="378">
        <v>0.71214415000000009</v>
      </c>
      <c r="I18" s="378">
        <v>1.62514238</v>
      </c>
      <c r="J18" s="378">
        <v>2.7145488900000001</v>
      </c>
      <c r="K18" s="378">
        <v>0.65720094999999989</v>
      </c>
      <c r="L18" s="378">
        <v>0.64934686000000019</v>
      </c>
      <c r="M18" s="378">
        <v>1.7722116800000001</v>
      </c>
      <c r="N18" s="378">
        <v>0.8784238900000001</v>
      </c>
      <c r="O18" s="378">
        <v>0.83868003000000002</v>
      </c>
      <c r="P18" s="378">
        <v>2.3927003099999999</v>
      </c>
      <c r="Q18" s="378">
        <v>0.67698789000000004</v>
      </c>
      <c r="R18" s="378">
        <v>1.0889317399999998</v>
      </c>
      <c r="S18" s="378">
        <v>0.65734884999999998</v>
      </c>
      <c r="T18" s="378">
        <v>1.2164491100000001</v>
      </c>
      <c r="U18" s="529">
        <f t="shared" si="1"/>
        <v>5.3976973833512153E-2</v>
      </c>
    </row>
    <row r="19" spans="1:21" ht="14.5" customHeight="1" x14ac:dyDescent="0.35">
      <c r="G19" s="455" t="s">
        <v>624</v>
      </c>
      <c r="H19" s="378">
        <v>3.0166331699999995</v>
      </c>
      <c r="I19" s="378">
        <v>1.3402228200000001</v>
      </c>
      <c r="J19" s="378">
        <v>3.1510924999999999</v>
      </c>
      <c r="K19" s="378">
        <v>4.2596846600000005</v>
      </c>
      <c r="L19" s="378">
        <v>4.2197310200000002</v>
      </c>
      <c r="M19" s="378">
        <v>0.44068601000000007</v>
      </c>
      <c r="N19" s="378">
        <v>0.21138857</v>
      </c>
      <c r="O19" s="378">
        <v>1.0888217099999999</v>
      </c>
      <c r="P19" s="378">
        <v>0.18652277000000003</v>
      </c>
      <c r="Q19" s="378">
        <v>0.84132485999999995</v>
      </c>
      <c r="R19" s="378">
        <v>8.1542260000000005E-2</v>
      </c>
      <c r="S19" s="378">
        <v>2.0543462400000001</v>
      </c>
      <c r="T19" s="378">
        <v>1.1761206099999997</v>
      </c>
      <c r="U19" s="447">
        <f t="shared" si="1"/>
        <v>5.2187494626079613E-2</v>
      </c>
    </row>
    <row r="20" spans="1:21" ht="14.5" customHeight="1" x14ac:dyDescent="0.35">
      <c r="G20" s="455" t="s">
        <v>614</v>
      </c>
      <c r="H20" s="378">
        <v>0.13968465999999999</v>
      </c>
      <c r="I20" s="378">
        <v>0.41407850000000007</v>
      </c>
      <c r="J20" s="378">
        <v>3.2261270000000002E-2</v>
      </c>
      <c r="K20" s="378">
        <v>6.8825480000000008E-2</v>
      </c>
      <c r="L20" s="378">
        <v>6.3500999999999988E-2</v>
      </c>
      <c r="M20" s="378">
        <v>0.85166460999999993</v>
      </c>
      <c r="N20" s="378">
        <v>0.30168430000000002</v>
      </c>
      <c r="O20" s="378">
        <v>0.47483280999999999</v>
      </c>
      <c r="P20" s="378">
        <v>0.41404297000000001</v>
      </c>
      <c r="Q20" s="378">
        <v>6.486082E-2</v>
      </c>
      <c r="R20" s="378">
        <v>4.5578999999999995E-2</v>
      </c>
      <c r="S20" s="378">
        <v>2.7323400000000001E-2</v>
      </c>
      <c r="T20" s="378">
        <v>0.97784164999999978</v>
      </c>
      <c r="U20" s="529">
        <f t="shared" si="1"/>
        <v>4.3389347504531717E-2</v>
      </c>
    </row>
    <row r="21" spans="1:21" ht="14.5" customHeight="1" x14ac:dyDescent="0.35">
      <c r="G21" s="455" t="s">
        <v>612</v>
      </c>
      <c r="H21" s="378">
        <v>5.7774449999999998E-2</v>
      </c>
      <c r="I21" s="378">
        <v>3.2899999999999999E-2</v>
      </c>
      <c r="J21" s="378">
        <v>3.83965E-3</v>
      </c>
      <c r="K21" s="378">
        <v>9.0919999999999994E-3</v>
      </c>
      <c r="L21" s="378"/>
      <c r="M21" s="378">
        <v>4.7106400000000003E-3</v>
      </c>
      <c r="N21" s="378">
        <v>8.4501419999999994E-2</v>
      </c>
      <c r="O21" s="378">
        <v>3.3976999999999998E-4</v>
      </c>
      <c r="P21" s="378"/>
      <c r="Q21" s="378">
        <v>8.6912799999999991E-3</v>
      </c>
      <c r="R21" s="378">
        <v>1.0469019999999999E-2</v>
      </c>
      <c r="S21" s="378">
        <v>2.582887E-2</v>
      </c>
      <c r="T21" s="378">
        <v>4.2727770000000005E-2</v>
      </c>
      <c r="U21" s="447">
        <f t="shared" si="1"/>
        <v>1.8959409845384534E-3</v>
      </c>
    </row>
    <row r="22" spans="1:21" ht="14.5" customHeight="1" x14ac:dyDescent="0.35">
      <c r="G22" s="455" t="s">
        <v>617</v>
      </c>
      <c r="H22" s="378">
        <v>0.12997228999999999</v>
      </c>
      <c r="I22" s="378">
        <v>0.12507416999999998</v>
      </c>
      <c r="J22" s="378">
        <v>2.4634239999999998E-2</v>
      </c>
      <c r="K22" s="378">
        <v>5.8609520000000005E-2</v>
      </c>
      <c r="L22" s="378">
        <v>0.14826058000000003</v>
      </c>
      <c r="M22" s="378">
        <v>3.6565879999999995E-2</v>
      </c>
      <c r="N22" s="378">
        <v>6.3738160000000002E-2</v>
      </c>
      <c r="O22" s="378">
        <v>4.0817289999999999E-2</v>
      </c>
      <c r="P22" s="378">
        <v>6.5413499999999987E-3</v>
      </c>
      <c r="Q22" s="378">
        <v>6.6812289999999996E-2</v>
      </c>
      <c r="R22" s="378">
        <v>0.10416729</v>
      </c>
      <c r="S22" s="378">
        <v>8.0508049999999998E-2</v>
      </c>
      <c r="T22" s="378">
        <v>5.9106500000000008E-3</v>
      </c>
      <c r="U22" s="529">
        <f t="shared" si="1"/>
        <v>2.6227073353611037E-4</v>
      </c>
    </row>
    <row r="23" spans="1:21" ht="14.5" customHeight="1" x14ac:dyDescent="0.35">
      <c r="G23" s="455" t="s">
        <v>626</v>
      </c>
      <c r="H23" s="380">
        <v>2.0228000000000003E-2</v>
      </c>
      <c r="I23" s="380">
        <v>3.9991079999999998E-2</v>
      </c>
      <c r="J23" s="380">
        <v>0.33939048999999999</v>
      </c>
      <c r="K23" s="380">
        <v>0.25080446000000001</v>
      </c>
      <c r="L23" s="380">
        <v>0.56458388000000004</v>
      </c>
      <c r="M23" s="380">
        <v>8.3847320000000003E-2</v>
      </c>
      <c r="N23" s="380">
        <v>0.38841900000000001</v>
      </c>
      <c r="O23" s="380">
        <v>1.1751741200000001</v>
      </c>
      <c r="P23" s="380">
        <v>1.17076666</v>
      </c>
      <c r="Q23" s="380">
        <v>4.8122E-3</v>
      </c>
      <c r="R23" s="380">
        <v>1.1967749999999999E-2</v>
      </c>
      <c r="S23" s="380">
        <v>1.94E-4</v>
      </c>
      <c r="T23" s="380">
        <v>4.651E-5</v>
      </c>
      <c r="U23" s="453">
        <f t="shared" si="1"/>
        <v>2.0637682516752794E-6</v>
      </c>
    </row>
    <row r="24" spans="1:21" ht="14.5" customHeight="1" x14ac:dyDescent="0.3">
      <c r="A24" s="28"/>
      <c r="B24" s="28"/>
      <c r="C24" s="28"/>
      <c r="E24" s="28"/>
      <c r="G24" s="530" t="s">
        <v>262</v>
      </c>
      <c r="H24" s="531">
        <f>SUM(H6:H23)</f>
        <v>1698.50921748</v>
      </c>
      <c r="I24" s="531">
        <f t="shared" ref="I24:T24" si="2">SUM(I6:I23)</f>
        <v>1669.5171130799993</v>
      </c>
      <c r="J24" s="531">
        <f t="shared" si="2"/>
        <v>1493.4172825599992</v>
      </c>
      <c r="K24" s="531">
        <f t="shared" si="2"/>
        <v>1458.8694639900002</v>
      </c>
      <c r="L24" s="531">
        <f t="shared" si="2"/>
        <v>1505.2539378400006</v>
      </c>
      <c r="M24" s="531">
        <f t="shared" si="2"/>
        <v>2086.5503241800011</v>
      </c>
      <c r="N24" s="531">
        <f t="shared" si="2"/>
        <v>1733.4586530500001</v>
      </c>
      <c r="O24" s="531">
        <f t="shared" si="2"/>
        <v>1607.3018473200007</v>
      </c>
      <c r="P24" s="531">
        <f t="shared" si="2"/>
        <v>1765.0892664500009</v>
      </c>
      <c r="Q24" s="531">
        <f t="shared" si="2"/>
        <v>1721.4796448000009</v>
      </c>
      <c r="R24" s="531">
        <f t="shared" si="2"/>
        <v>1665.4420381700006</v>
      </c>
      <c r="S24" s="531">
        <f t="shared" si="2"/>
        <v>1922.5616595300003</v>
      </c>
      <c r="T24" s="531">
        <f t="shared" si="2"/>
        <v>2253.6445146999986</v>
      </c>
      <c r="U24" s="532">
        <v>100</v>
      </c>
    </row>
    <row r="25" spans="1:21" ht="14.5" customHeight="1" x14ac:dyDescent="0.3">
      <c r="G25" s="629" t="s">
        <v>1016</v>
      </c>
      <c r="H25" s="629"/>
      <c r="I25" s="629"/>
      <c r="J25" s="629"/>
      <c r="K25" s="629"/>
      <c r="L25" s="629"/>
      <c r="M25" s="629"/>
      <c r="N25" s="629"/>
      <c r="O25" s="629"/>
      <c r="P25" s="629"/>
      <c r="Q25" s="629"/>
      <c r="R25" s="629"/>
      <c r="S25" s="629"/>
      <c r="T25" s="629"/>
      <c r="U25" s="629"/>
    </row>
    <row r="26" spans="1:21" s="28" customFormat="1" ht="14.5" customHeight="1" x14ac:dyDescent="0.3">
      <c r="A26" s="64"/>
      <c r="B26" s="64"/>
      <c r="C26" s="64"/>
      <c r="D26" s="64"/>
      <c r="E26" s="64"/>
      <c r="G26" s="630" t="s">
        <v>534</v>
      </c>
      <c r="H26" s="306"/>
      <c r="I26" s="306"/>
      <c r="J26" s="306"/>
      <c r="K26" s="306">
        <v>2024</v>
      </c>
      <c r="L26" s="306"/>
      <c r="M26" s="306"/>
      <c r="N26" s="306"/>
      <c r="O26" s="306"/>
      <c r="P26" s="221"/>
      <c r="Q26" s="306"/>
      <c r="R26" s="306">
        <v>2025</v>
      </c>
      <c r="S26" s="306"/>
      <c r="T26" s="307"/>
      <c r="U26" s="313" t="s">
        <v>1017</v>
      </c>
    </row>
    <row r="27" spans="1:21" ht="14.5" customHeight="1" x14ac:dyDescent="0.3">
      <c r="G27" s="631"/>
      <c r="H27" s="80" t="s">
        <v>275</v>
      </c>
      <c r="I27" s="80" t="s">
        <v>276</v>
      </c>
      <c r="J27" s="80" t="s">
        <v>277</v>
      </c>
      <c r="K27" s="80" t="s">
        <v>278</v>
      </c>
      <c r="L27" s="80" t="s">
        <v>279</v>
      </c>
      <c r="M27" s="80" t="s">
        <v>280</v>
      </c>
      <c r="N27" s="80" t="s">
        <v>269</v>
      </c>
      <c r="O27" s="80" t="s">
        <v>270</v>
      </c>
      <c r="P27" s="80" t="s">
        <v>271</v>
      </c>
      <c r="Q27" s="80" t="s">
        <v>272</v>
      </c>
      <c r="R27" s="80" t="s">
        <v>273</v>
      </c>
      <c r="S27" s="80" t="s">
        <v>274</v>
      </c>
      <c r="T27" s="80" t="s">
        <v>275</v>
      </c>
      <c r="U27" s="533" t="s">
        <v>627</v>
      </c>
    </row>
    <row r="28" spans="1:21" ht="14.5" customHeight="1" x14ac:dyDescent="0.35">
      <c r="A28" s="114"/>
      <c r="B28" s="114"/>
      <c r="C28" s="114"/>
      <c r="E28" s="114"/>
      <c r="G28" s="418" t="s">
        <v>606</v>
      </c>
      <c r="H28" s="391">
        <v>187.93286302999996</v>
      </c>
      <c r="I28" s="391">
        <v>226.04721998000008</v>
      </c>
      <c r="J28" s="391">
        <v>269.5776664</v>
      </c>
      <c r="K28" s="391">
        <v>193.82709936999998</v>
      </c>
      <c r="L28" s="391">
        <v>182.38353212999999</v>
      </c>
      <c r="M28" s="391">
        <v>161.31501208000006</v>
      </c>
      <c r="N28" s="391">
        <v>191.48503453999999</v>
      </c>
      <c r="O28" s="391">
        <v>227.14521135000004</v>
      </c>
      <c r="P28" s="391">
        <v>160.19568811999997</v>
      </c>
      <c r="Q28" s="391">
        <v>95.575929770000002</v>
      </c>
      <c r="R28" s="391">
        <v>196.97136569999998</v>
      </c>
      <c r="S28" s="391">
        <v>208.16977057999995</v>
      </c>
      <c r="T28" s="391">
        <v>282.53517061000008</v>
      </c>
      <c r="U28" s="555">
        <f>(T28/$T$46)*100</f>
        <v>19.908524140636384</v>
      </c>
    </row>
    <row r="29" spans="1:21" s="114" customFormat="1" ht="14.5" customHeight="1" x14ac:dyDescent="0.35">
      <c r="D29" s="64"/>
      <c r="G29" s="419" t="s">
        <v>605</v>
      </c>
      <c r="H29" s="403">
        <v>117.16205843000003</v>
      </c>
      <c r="I29" s="403">
        <v>107.16762234999995</v>
      </c>
      <c r="J29" s="403">
        <v>108.12547120999997</v>
      </c>
      <c r="K29" s="403">
        <v>133.91752035999997</v>
      </c>
      <c r="L29" s="403">
        <v>122.58871892000002</v>
      </c>
      <c r="M29" s="403">
        <v>101.61938729000008</v>
      </c>
      <c r="N29" s="403">
        <v>81.653038490000043</v>
      </c>
      <c r="O29" s="403">
        <v>101.56805860999999</v>
      </c>
      <c r="P29" s="403">
        <v>105.30132242999998</v>
      </c>
      <c r="Q29" s="403">
        <v>96.970918949999998</v>
      </c>
      <c r="R29" s="403">
        <v>121.78603499000003</v>
      </c>
      <c r="S29" s="403">
        <v>103.01299600999998</v>
      </c>
      <c r="T29" s="403">
        <v>135.40307758000003</v>
      </c>
      <c r="U29" s="448">
        <f t="shared" ref="U29:U45" si="3">(T29/$T$46)*100</f>
        <v>9.541026106229058</v>
      </c>
    </row>
    <row r="30" spans="1:21" s="114" customFormat="1" ht="14.5" customHeight="1" x14ac:dyDescent="0.35">
      <c r="A30" s="64"/>
      <c r="B30" s="64"/>
      <c r="C30" s="64"/>
      <c r="D30" s="64"/>
      <c r="E30" s="64"/>
      <c r="G30" s="419" t="s">
        <v>626</v>
      </c>
      <c r="H30" s="403">
        <v>372.67984383999988</v>
      </c>
      <c r="I30" s="403">
        <v>256.27327617000009</v>
      </c>
      <c r="J30" s="403">
        <v>174.96799807999997</v>
      </c>
      <c r="K30" s="403">
        <v>352.37925196000003</v>
      </c>
      <c r="L30" s="403">
        <v>434.86010349000014</v>
      </c>
      <c r="M30" s="403">
        <v>223.91058762</v>
      </c>
      <c r="N30" s="403">
        <v>407.60065966999991</v>
      </c>
      <c r="O30" s="403">
        <v>333.12557143999987</v>
      </c>
      <c r="P30" s="403">
        <v>311.96039274999993</v>
      </c>
      <c r="Q30" s="403">
        <v>229.81903698000008</v>
      </c>
      <c r="R30" s="403">
        <v>85.853713519999985</v>
      </c>
      <c r="S30" s="403">
        <v>188.77191454000007</v>
      </c>
      <c r="T30" s="403">
        <v>124.30129982000001</v>
      </c>
      <c r="U30" s="556">
        <f t="shared" si="3"/>
        <v>8.7587517788886675</v>
      </c>
    </row>
    <row r="31" spans="1:21" s="114" customFormat="1" ht="13.5" customHeight="1" x14ac:dyDescent="0.35">
      <c r="G31" s="419" t="s">
        <v>625</v>
      </c>
      <c r="H31" s="403">
        <v>103.61880171</v>
      </c>
      <c r="I31" s="403">
        <v>109.38554359999999</v>
      </c>
      <c r="J31" s="403">
        <v>300.69943579</v>
      </c>
      <c r="K31" s="403">
        <v>144.49395285999995</v>
      </c>
      <c r="L31" s="403">
        <v>151.95580274000005</v>
      </c>
      <c r="M31" s="403">
        <v>126.47009632000001</v>
      </c>
      <c r="N31" s="403">
        <v>94.342523230000069</v>
      </c>
      <c r="O31" s="403">
        <v>106.19278760000005</v>
      </c>
      <c r="P31" s="403">
        <v>123.38013814000006</v>
      </c>
      <c r="Q31" s="403">
        <v>101.55488468999999</v>
      </c>
      <c r="R31" s="403">
        <v>107.97771751000001</v>
      </c>
      <c r="S31" s="403">
        <v>106.70682915999997</v>
      </c>
      <c r="T31" s="403">
        <v>122.26963691999997</v>
      </c>
      <c r="U31" s="448">
        <f t="shared" si="3"/>
        <v>8.6155929296630678</v>
      </c>
    </row>
    <row r="32" spans="1:21" s="114" customFormat="1" x14ac:dyDescent="0.35">
      <c r="G32" s="419" t="s">
        <v>1594</v>
      </c>
      <c r="H32" s="403">
        <v>101.12604935000005</v>
      </c>
      <c r="I32" s="403">
        <v>108.59609898000011</v>
      </c>
      <c r="J32" s="403">
        <v>94.331687319999915</v>
      </c>
      <c r="K32" s="403">
        <v>102.89464908999999</v>
      </c>
      <c r="L32" s="403">
        <v>94.874692109999998</v>
      </c>
      <c r="M32" s="403">
        <v>112.33492707000002</v>
      </c>
      <c r="N32" s="403">
        <v>101.35590679000006</v>
      </c>
      <c r="O32" s="403">
        <v>88.702537419999985</v>
      </c>
      <c r="P32" s="403">
        <v>93.816267679999996</v>
      </c>
      <c r="Q32" s="403">
        <v>100.87154165000007</v>
      </c>
      <c r="R32" s="403">
        <v>93.480804369999987</v>
      </c>
      <c r="S32" s="403">
        <v>87.778948329999992</v>
      </c>
      <c r="T32" s="403">
        <v>115.44120479000006</v>
      </c>
      <c r="U32" s="556">
        <f t="shared" si="3"/>
        <v>8.1344351127113086</v>
      </c>
    </row>
    <row r="33" spans="1:21" ht="14.5" customHeight="1" x14ac:dyDescent="0.35">
      <c r="G33" s="419" t="s">
        <v>623</v>
      </c>
      <c r="H33" s="403">
        <v>117.89938531000001</v>
      </c>
      <c r="I33" s="403">
        <v>116.27212446000003</v>
      </c>
      <c r="J33" s="403">
        <v>128.16667863000006</v>
      </c>
      <c r="K33" s="403">
        <v>131.60773536000002</v>
      </c>
      <c r="L33" s="403">
        <v>153.82025683000001</v>
      </c>
      <c r="M33" s="403">
        <v>121.78897128000001</v>
      </c>
      <c r="N33" s="403">
        <v>118.93569000999999</v>
      </c>
      <c r="O33" s="403">
        <v>115.66965939000001</v>
      </c>
      <c r="P33" s="403">
        <v>76.819359050000003</v>
      </c>
      <c r="Q33" s="403">
        <v>78.946756890000032</v>
      </c>
      <c r="R33" s="403">
        <v>96.268581289999986</v>
      </c>
      <c r="S33" s="403">
        <v>95.612603940000028</v>
      </c>
      <c r="T33" s="403">
        <v>111.50985206</v>
      </c>
      <c r="U33" s="448">
        <f t="shared" si="3"/>
        <v>7.8574167487264575</v>
      </c>
    </row>
    <row r="34" spans="1:21" ht="14.5" customHeight="1" x14ac:dyDescent="0.35">
      <c r="G34" s="419" t="s">
        <v>622</v>
      </c>
      <c r="H34" s="403">
        <v>74.187665130000013</v>
      </c>
      <c r="I34" s="403">
        <v>76.717442269999964</v>
      </c>
      <c r="J34" s="403">
        <v>88.726786940000011</v>
      </c>
      <c r="K34" s="403">
        <v>86.378195589999962</v>
      </c>
      <c r="L34" s="403">
        <v>116.71200963000001</v>
      </c>
      <c r="M34" s="403">
        <v>88.020770229999982</v>
      </c>
      <c r="N34" s="403">
        <v>85.967860810000019</v>
      </c>
      <c r="O34" s="403">
        <v>73.356287739999956</v>
      </c>
      <c r="P34" s="403">
        <v>75.427141860000006</v>
      </c>
      <c r="Q34" s="403">
        <v>66.891837550000005</v>
      </c>
      <c r="R34" s="403">
        <v>72.779813380000007</v>
      </c>
      <c r="S34" s="403">
        <v>72.585886119999984</v>
      </c>
      <c r="T34" s="403">
        <v>75.312927600000023</v>
      </c>
      <c r="U34" s="556">
        <f t="shared" si="3"/>
        <v>5.3068410350096498</v>
      </c>
    </row>
    <row r="35" spans="1:21" ht="14.5" customHeight="1" x14ac:dyDescent="0.35">
      <c r="G35" s="419" t="s">
        <v>604</v>
      </c>
      <c r="H35" s="403">
        <v>66.974996810000007</v>
      </c>
      <c r="I35" s="403">
        <v>56.457254690000006</v>
      </c>
      <c r="J35" s="403">
        <v>65.583176340000009</v>
      </c>
      <c r="K35" s="403">
        <v>81.502664210000006</v>
      </c>
      <c r="L35" s="403">
        <v>69.512635520000003</v>
      </c>
      <c r="M35" s="403">
        <v>96.416653640000007</v>
      </c>
      <c r="N35" s="403">
        <v>76.280139339999991</v>
      </c>
      <c r="O35" s="403">
        <v>48.591157290000027</v>
      </c>
      <c r="P35" s="403">
        <v>71.264217899999991</v>
      </c>
      <c r="Q35" s="403">
        <v>58.867327840000002</v>
      </c>
      <c r="R35" s="403">
        <v>75.661945160000016</v>
      </c>
      <c r="S35" s="403">
        <v>56.662260420000003</v>
      </c>
      <c r="T35" s="403">
        <v>71.047925370000002</v>
      </c>
      <c r="U35" s="448">
        <f t="shared" si="3"/>
        <v>5.0063124329510069</v>
      </c>
    </row>
    <row r="36" spans="1:21" ht="14.5" customHeight="1" x14ac:dyDescent="0.35">
      <c r="G36" s="419" t="s">
        <v>619</v>
      </c>
      <c r="H36" s="403">
        <v>58.896423830000018</v>
      </c>
      <c r="I36" s="403">
        <v>66.649851289999987</v>
      </c>
      <c r="J36" s="403">
        <v>50.064824369999982</v>
      </c>
      <c r="K36" s="403">
        <v>66.855178730000063</v>
      </c>
      <c r="L36" s="403">
        <v>65.757823319999986</v>
      </c>
      <c r="M36" s="403">
        <v>58.99294415</v>
      </c>
      <c r="N36" s="403">
        <v>46.048167030000016</v>
      </c>
      <c r="O36" s="403">
        <v>49.08434420999999</v>
      </c>
      <c r="P36" s="403">
        <v>51.943136662999997</v>
      </c>
      <c r="Q36" s="403">
        <v>55.903983479999987</v>
      </c>
      <c r="R36" s="403">
        <v>67.585961379999972</v>
      </c>
      <c r="S36" s="403">
        <v>59.165999290000002</v>
      </c>
      <c r="T36" s="403">
        <v>64.432534660000016</v>
      </c>
      <c r="U36" s="556">
        <f t="shared" si="3"/>
        <v>4.5401663408895221</v>
      </c>
    </row>
    <row r="37" spans="1:21" ht="14.5" customHeight="1" x14ac:dyDescent="0.35">
      <c r="G37" s="419" t="s">
        <v>617</v>
      </c>
      <c r="H37" s="403">
        <v>46.347903530000011</v>
      </c>
      <c r="I37" s="403">
        <v>42.196410419999999</v>
      </c>
      <c r="J37" s="403">
        <v>49.914902460000008</v>
      </c>
      <c r="K37" s="403">
        <v>41.909034619999993</v>
      </c>
      <c r="L37" s="403">
        <v>49.962986500000007</v>
      </c>
      <c r="M37" s="403">
        <v>43.191555680000015</v>
      </c>
      <c r="N37" s="403">
        <v>35.98986742999999</v>
      </c>
      <c r="O37" s="403">
        <v>33.771069440000005</v>
      </c>
      <c r="P37" s="403">
        <v>45.989590819999997</v>
      </c>
      <c r="Q37" s="403">
        <v>39.343978980000003</v>
      </c>
      <c r="R37" s="403">
        <v>47.09200626999997</v>
      </c>
      <c r="S37" s="403">
        <v>39.082422719999975</v>
      </c>
      <c r="T37" s="403">
        <v>55.459984849999977</v>
      </c>
      <c r="U37" s="448">
        <f t="shared" si="3"/>
        <v>3.9079256746751843</v>
      </c>
    </row>
    <row r="38" spans="1:21" ht="14.5" customHeight="1" x14ac:dyDescent="0.35">
      <c r="G38" s="419" t="s">
        <v>615</v>
      </c>
      <c r="H38" s="403">
        <v>21.23275791</v>
      </c>
      <c r="I38" s="403">
        <v>17.511786219999998</v>
      </c>
      <c r="J38" s="403">
        <v>54.96223951999999</v>
      </c>
      <c r="K38" s="403">
        <v>38.031175460000007</v>
      </c>
      <c r="L38" s="403">
        <v>37.186544129999994</v>
      </c>
      <c r="M38" s="403">
        <v>25.22155029999999</v>
      </c>
      <c r="N38" s="403">
        <v>48.555269990000006</v>
      </c>
      <c r="O38" s="403">
        <v>38.026820359999995</v>
      </c>
      <c r="P38" s="403">
        <v>36.138869370000009</v>
      </c>
      <c r="Q38" s="403">
        <v>42.554671290000016</v>
      </c>
      <c r="R38" s="403">
        <v>50.692289270000003</v>
      </c>
      <c r="S38" s="403">
        <v>61.733041659999998</v>
      </c>
      <c r="T38" s="403">
        <v>46.72512652999999</v>
      </c>
      <c r="U38" s="556">
        <f t="shared" si="3"/>
        <v>3.2924336729066672</v>
      </c>
    </row>
    <row r="39" spans="1:21" ht="14.5" customHeight="1" x14ac:dyDescent="0.35">
      <c r="G39" s="419" t="s">
        <v>620</v>
      </c>
      <c r="H39" s="403">
        <v>68.30039093000002</v>
      </c>
      <c r="I39" s="403">
        <v>44.389222349999997</v>
      </c>
      <c r="J39" s="403">
        <v>66.018989059999996</v>
      </c>
      <c r="K39" s="403">
        <v>54.032287199999985</v>
      </c>
      <c r="L39" s="403">
        <v>69.14529865999998</v>
      </c>
      <c r="M39" s="403">
        <v>45.428359439999987</v>
      </c>
      <c r="N39" s="403">
        <v>37.142854429999986</v>
      </c>
      <c r="O39" s="403">
        <v>49.600757000000002</v>
      </c>
      <c r="P39" s="403">
        <v>55.853806859999992</v>
      </c>
      <c r="Q39" s="403">
        <v>36.54847367</v>
      </c>
      <c r="R39" s="403">
        <v>50.554074799999995</v>
      </c>
      <c r="S39" s="403">
        <v>48.401121350000018</v>
      </c>
      <c r="T39" s="403">
        <v>46.328752329999993</v>
      </c>
      <c r="U39" s="448">
        <f t="shared" si="3"/>
        <v>3.2645036091472139</v>
      </c>
    </row>
    <row r="40" spans="1:21" ht="14.5" customHeight="1" x14ac:dyDescent="0.35">
      <c r="G40" s="419" t="s">
        <v>621</v>
      </c>
      <c r="H40" s="403">
        <v>78.608418939999964</v>
      </c>
      <c r="I40" s="403">
        <v>77.971873649999992</v>
      </c>
      <c r="J40" s="403">
        <v>63.02063197999999</v>
      </c>
      <c r="K40" s="403">
        <v>54.34356017999999</v>
      </c>
      <c r="L40" s="403">
        <v>88.192948570000013</v>
      </c>
      <c r="M40" s="403">
        <v>89.660652470000002</v>
      </c>
      <c r="N40" s="403">
        <v>27.920335269999999</v>
      </c>
      <c r="O40" s="403">
        <v>55.767664860000004</v>
      </c>
      <c r="P40" s="403">
        <v>63.016438639999983</v>
      </c>
      <c r="Q40" s="403">
        <v>49.301546199999997</v>
      </c>
      <c r="R40" s="403">
        <v>45.956522590000006</v>
      </c>
      <c r="S40" s="403">
        <v>40.471518360000005</v>
      </c>
      <c r="T40" s="403">
        <v>44.803766720000013</v>
      </c>
      <c r="U40" s="556">
        <f t="shared" si="3"/>
        <v>3.1570472072937408</v>
      </c>
    </row>
    <row r="41" spans="1:21" ht="14.5" customHeight="1" x14ac:dyDescent="0.35">
      <c r="G41" s="419" t="s">
        <v>616</v>
      </c>
      <c r="H41" s="403">
        <v>40.517848039999983</v>
      </c>
      <c r="I41" s="403">
        <v>38.749047939999997</v>
      </c>
      <c r="J41" s="403">
        <v>41.174473339999977</v>
      </c>
      <c r="K41" s="403">
        <v>46.671142889999999</v>
      </c>
      <c r="L41" s="403">
        <v>46.932238980000022</v>
      </c>
      <c r="M41" s="403">
        <v>41.00152606999999</v>
      </c>
      <c r="N41" s="403">
        <v>38.575292210000015</v>
      </c>
      <c r="O41" s="403">
        <v>42.815446400000006</v>
      </c>
      <c r="P41" s="403">
        <v>40.792668849999998</v>
      </c>
      <c r="Q41" s="403">
        <v>40.316741290000017</v>
      </c>
      <c r="R41" s="403">
        <v>40.503669490000014</v>
      </c>
      <c r="S41" s="403">
        <v>35.855418099999994</v>
      </c>
      <c r="T41" s="403">
        <v>43.885959749999984</v>
      </c>
      <c r="U41" s="448">
        <f t="shared" si="3"/>
        <v>3.0923749678014332</v>
      </c>
    </row>
    <row r="42" spans="1:21" ht="14.5" customHeight="1" x14ac:dyDescent="0.35">
      <c r="A42" s="28"/>
      <c r="B42" s="28"/>
      <c r="C42" s="28"/>
      <c r="G42" s="419" t="s">
        <v>614</v>
      </c>
      <c r="H42" s="403">
        <v>27.216320330000002</v>
      </c>
      <c r="I42" s="403">
        <v>29.680960000000002</v>
      </c>
      <c r="J42" s="403">
        <v>24.627181609999997</v>
      </c>
      <c r="K42" s="403">
        <v>40.948808220000011</v>
      </c>
      <c r="L42" s="403">
        <v>33.872702420000003</v>
      </c>
      <c r="M42" s="403">
        <v>28.10133646000001</v>
      </c>
      <c r="N42" s="403">
        <v>23.319978209999995</v>
      </c>
      <c r="O42" s="403">
        <v>26.516205120000002</v>
      </c>
      <c r="P42" s="403">
        <v>32.550548159999998</v>
      </c>
      <c r="Q42" s="403">
        <v>26.422515920000002</v>
      </c>
      <c r="R42" s="403">
        <v>28.366822599999988</v>
      </c>
      <c r="S42" s="403">
        <v>31.469473140000002</v>
      </c>
      <c r="T42" s="403">
        <v>34.095347240000002</v>
      </c>
      <c r="U42" s="556">
        <f t="shared" si="3"/>
        <v>2.4024904302901504</v>
      </c>
    </row>
    <row r="43" spans="1:21" ht="14.5" customHeight="1" x14ac:dyDescent="0.35">
      <c r="G43" s="419" t="s">
        <v>618</v>
      </c>
      <c r="H43" s="403">
        <v>26.011884579999997</v>
      </c>
      <c r="I43" s="403">
        <v>31.225073509999998</v>
      </c>
      <c r="J43" s="403">
        <v>33.723799609999979</v>
      </c>
      <c r="K43" s="403">
        <v>37.815320630000002</v>
      </c>
      <c r="L43" s="403">
        <v>28.10281767999999</v>
      </c>
      <c r="M43" s="403">
        <v>38.167303239999995</v>
      </c>
      <c r="N43" s="403">
        <v>44.484765829999986</v>
      </c>
      <c r="O43" s="403">
        <v>45.285500619999993</v>
      </c>
      <c r="P43" s="403">
        <v>51.45168065</v>
      </c>
      <c r="Q43" s="403">
        <v>50.130715590000008</v>
      </c>
      <c r="R43" s="403">
        <v>47.517697749999996</v>
      </c>
      <c r="S43" s="403">
        <v>27.622819460000002</v>
      </c>
      <c r="T43" s="403">
        <v>33.831024790000008</v>
      </c>
      <c r="U43" s="448">
        <f t="shared" si="3"/>
        <v>2.3838652450950626</v>
      </c>
    </row>
    <row r="44" spans="1:21" ht="14.5" customHeight="1" x14ac:dyDescent="0.35">
      <c r="G44" s="419" t="s">
        <v>613</v>
      </c>
      <c r="H44" s="403">
        <v>18.378981869999997</v>
      </c>
      <c r="I44" s="403">
        <v>9.9395332199999977</v>
      </c>
      <c r="J44" s="403">
        <v>16.781067780000001</v>
      </c>
      <c r="K44" s="403">
        <v>14.697599719999998</v>
      </c>
      <c r="L44" s="403">
        <v>15.52876204</v>
      </c>
      <c r="M44" s="403">
        <v>15.141204469999998</v>
      </c>
      <c r="N44" s="403">
        <v>9.7637194000000029</v>
      </c>
      <c r="O44" s="403">
        <v>18.722842520000004</v>
      </c>
      <c r="P44" s="403">
        <v>6.7682031100000009</v>
      </c>
      <c r="Q44" s="403">
        <v>7.3331255400000011</v>
      </c>
      <c r="R44" s="403">
        <v>8.4380970000000008</v>
      </c>
      <c r="S44" s="403">
        <v>12.773692400000007</v>
      </c>
      <c r="T44" s="403">
        <v>9.3171402099999998</v>
      </c>
      <c r="U44" s="556">
        <f t="shared" si="3"/>
        <v>0.6565218425444187</v>
      </c>
    </row>
    <row r="45" spans="1:21" ht="14.5" customHeight="1" x14ac:dyDescent="0.35">
      <c r="G45" s="420" t="s">
        <v>612</v>
      </c>
      <c r="H45" s="412">
        <v>0.81580436000000001</v>
      </c>
      <c r="I45" s="412">
        <v>0.36431342</v>
      </c>
      <c r="J45" s="412">
        <v>2.0722667700000001</v>
      </c>
      <c r="K45" s="412">
        <v>2.5001679999999995</v>
      </c>
      <c r="L45" s="412">
        <v>1.8378938899999999</v>
      </c>
      <c r="M45" s="412">
        <v>0.51112561000000001</v>
      </c>
      <c r="N45" s="412">
        <v>0.28529524000000001</v>
      </c>
      <c r="O45" s="412">
        <v>0.26452906999999998</v>
      </c>
      <c r="P45" s="412">
        <v>1.4312807300000001</v>
      </c>
      <c r="Q45" s="412">
        <v>0.18689730999999998</v>
      </c>
      <c r="R45" s="412">
        <v>2.1864316400000003</v>
      </c>
      <c r="S45" s="412">
        <v>6.2713740000000004E-2</v>
      </c>
      <c r="T45" s="412">
        <v>2.46609648</v>
      </c>
      <c r="U45" s="454">
        <f t="shared" si="3"/>
        <v>0.17377072454101292</v>
      </c>
    </row>
    <row r="46" spans="1:21" ht="14.5" customHeight="1" x14ac:dyDescent="0.3">
      <c r="G46" s="544" t="s">
        <v>262</v>
      </c>
      <c r="H46" s="545">
        <f>SUM(H28:H45)</f>
        <v>1527.9083979299994</v>
      </c>
      <c r="I46" s="545">
        <f t="shared" ref="I46:T46" si="4">SUM(I28:I45)</f>
        <v>1415.5946545199997</v>
      </c>
      <c r="J46" s="545">
        <f t="shared" si="4"/>
        <v>1632.5392772099999</v>
      </c>
      <c r="K46" s="545">
        <f t="shared" si="4"/>
        <v>1624.8053444499999</v>
      </c>
      <c r="L46" s="545">
        <f t="shared" si="4"/>
        <v>1763.2277675599998</v>
      </c>
      <c r="M46" s="545">
        <f t="shared" si="4"/>
        <v>1417.2939634200002</v>
      </c>
      <c r="N46" s="545">
        <f t="shared" si="4"/>
        <v>1469.70639792</v>
      </c>
      <c r="O46" s="545">
        <f t="shared" si="4"/>
        <v>1454.2064504399998</v>
      </c>
      <c r="P46" s="545">
        <f t="shared" si="4"/>
        <v>1404.1007517830003</v>
      </c>
      <c r="Q46" s="545">
        <f t="shared" si="4"/>
        <v>1177.5408835900002</v>
      </c>
      <c r="R46" s="545">
        <f t="shared" si="4"/>
        <v>1239.67354871</v>
      </c>
      <c r="S46" s="545">
        <f t="shared" si="4"/>
        <v>1275.9394293199998</v>
      </c>
      <c r="T46" s="545">
        <f t="shared" si="4"/>
        <v>1419.16682831</v>
      </c>
      <c r="U46" s="546">
        <v>100</v>
      </c>
    </row>
    <row r="48" spans="1:21" ht="14.5" customHeight="1" x14ac:dyDescent="0.25">
      <c r="A48" s="114"/>
      <c r="B48" s="114"/>
      <c r="C48" s="114"/>
    </row>
    <row r="49" spans="1:3" ht="14.5" customHeight="1" x14ac:dyDescent="0.25">
      <c r="A49" s="114"/>
      <c r="B49" s="114"/>
      <c r="C49" s="114"/>
    </row>
    <row r="60" spans="1:3" ht="14.5" customHeight="1" x14ac:dyDescent="0.25">
      <c r="B60" s="153"/>
      <c r="C60" s="153"/>
    </row>
  </sheetData>
  <mergeCells count="6">
    <mergeCell ref="G3:U3"/>
    <mergeCell ref="G25:U25"/>
    <mergeCell ref="G4:G5"/>
    <mergeCell ref="G26:G27"/>
    <mergeCell ref="A5:A10"/>
    <mergeCell ref="A11:A17"/>
  </mergeCells>
  <phoneticPr fontId="4" type="noConversion"/>
  <hyperlinks>
    <hyperlink ref="W1" location="'Table of Content'!A1" display="Table of Content" xr:uid="{FBEE95B6-F8E5-45E2-B343-E7C5E647C84C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985D-E6D9-4504-B082-DEB64F70FC4B}">
  <dimension ref="A1:AA37"/>
  <sheetViews>
    <sheetView zoomScaleNormal="100" workbookViewId="0"/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44" bestFit="1" customWidth="1"/>
    <col min="6" max="6" width="10.1796875" style="1" customWidth="1"/>
    <col min="7" max="7" width="9.54296875" style="1" customWidth="1"/>
    <col min="8" max="8" width="10.54296875" style="1" customWidth="1"/>
    <col min="9" max="9" width="9.453125" style="1" customWidth="1"/>
    <col min="10" max="10" width="10.26953125" style="1" customWidth="1"/>
    <col min="11" max="87" width="10.54296875" style="1" customWidth="1"/>
    <col min="88" max="16384" width="44.81640625" style="1"/>
  </cols>
  <sheetData>
    <row r="1" spans="1:27" ht="13" x14ac:dyDescent="0.3">
      <c r="A1" s="3" t="s">
        <v>1018</v>
      </c>
      <c r="B1" s="3"/>
      <c r="C1" s="3"/>
      <c r="D1" s="3"/>
      <c r="E1" s="164"/>
      <c r="F1" s="83"/>
      <c r="G1" s="9" t="s">
        <v>304</v>
      </c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</row>
    <row r="2" spans="1:27" x14ac:dyDescent="0.25">
      <c r="B2" s="83"/>
      <c r="C2" s="83"/>
      <c r="D2" s="83"/>
      <c r="E2" s="164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</row>
    <row r="3" spans="1:27" ht="13" x14ac:dyDescent="0.3">
      <c r="A3" s="319" t="s">
        <v>325</v>
      </c>
      <c r="B3" s="178" t="s">
        <v>535</v>
      </c>
      <c r="C3" s="178" t="s">
        <v>323</v>
      </c>
      <c r="D3" s="178" t="s">
        <v>266</v>
      </c>
      <c r="E3" s="178" t="s">
        <v>267</v>
      </c>
      <c r="F3" s="83"/>
      <c r="G3" s="83"/>
      <c r="H3" s="83"/>
      <c r="I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</row>
    <row r="4" spans="1:27" ht="12.65" customHeight="1" x14ac:dyDescent="0.3">
      <c r="A4" s="637">
        <v>2024</v>
      </c>
      <c r="B4" s="211" t="s">
        <v>275</v>
      </c>
      <c r="C4" s="501">
        <v>189.31408666999999</v>
      </c>
      <c r="D4" s="501">
        <v>262.77901407000002</v>
      </c>
      <c r="E4" s="502">
        <v>-187.60752203999999</v>
      </c>
      <c r="F4" s="83"/>
      <c r="G4" s="204"/>
      <c r="H4" s="204"/>
      <c r="I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</row>
    <row r="5" spans="1:27" ht="12.65" customHeight="1" x14ac:dyDescent="0.3">
      <c r="A5" s="638"/>
      <c r="B5" s="211" t="s">
        <v>276</v>
      </c>
      <c r="C5" s="503">
        <v>139.48523186000003</v>
      </c>
      <c r="D5" s="503">
        <v>309.88545868000102</v>
      </c>
      <c r="E5" s="502">
        <v>-73.094778859999963</v>
      </c>
      <c r="F5" s="83"/>
      <c r="G5" s="204"/>
      <c r="H5" s="204"/>
      <c r="I5" s="83"/>
      <c r="J5" s="36"/>
      <c r="K5" s="20"/>
      <c r="L5" s="20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</row>
    <row r="6" spans="1:27" ht="15.65" customHeight="1" x14ac:dyDescent="0.3">
      <c r="A6" s="638"/>
      <c r="B6" s="211" t="s">
        <v>277</v>
      </c>
      <c r="C6" s="503">
        <v>150.89855975</v>
      </c>
      <c r="D6" s="503">
        <v>335.44064737000002</v>
      </c>
      <c r="E6" s="502">
        <v>-73.464927400000022</v>
      </c>
      <c r="F6" s="83"/>
      <c r="G6" s="204"/>
      <c r="H6" s="204"/>
      <c r="I6" s="83"/>
      <c r="J6" s="36"/>
      <c r="K6" s="20"/>
      <c r="L6" s="20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</row>
    <row r="7" spans="1:27" ht="16.5" customHeight="1" x14ac:dyDescent="0.3">
      <c r="A7" s="638"/>
      <c r="B7" s="211" t="s">
        <v>278</v>
      </c>
      <c r="C7" s="503">
        <v>142.76107019</v>
      </c>
      <c r="D7" s="503">
        <v>402.57479724000001</v>
      </c>
      <c r="E7" s="502">
        <v>-170.40022681999997</v>
      </c>
      <c r="F7" s="83"/>
      <c r="G7" s="204"/>
      <c r="H7" s="204"/>
      <c r="I7" s="83"/>
      <c r="J7" s="36"/>
      <c r="K7" s="20"/>
      <c r="L7" s="20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</row>
    <row r="8" spans="1:27" ht="12.65" customHeight="1" x14ac:dyDescent="0.3">
      <c r="A8" s="638"/>
      <c r="B8" s="211" t="s">
        <v>279</v>
      </c>
      <c r="C8" s="503">
        <v>108.42472782999999</v>
      </c>
      <c r="D8" s="503">
        <v>489.22186883999905</v>
      </c>
      <c r="E8" s="502">
        <v>-184.54208762000002</v>
      </c>
      <c r="F8" s="83"/>
      <c r="G8" s="204"/>
      <c r="H8" s="204"/>
      <c r="I8" s="83"/>
      <c r="J8" s="36"/>
      <c r="K8" s="20"/>
      <c r="L8" s="20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</row>
    <row r="9" spans="1:27" ht="12.65" customHeight="1" x14ac:dyDescent="0.3">
      <c r="A9" s="638"/>
      <c r="B9" s="211" t="s">
        <v>280</v>
      </c>
      <c r="C9" s="503">
        <v>133.47300591999999</v>
      </c>
      <c r="D9" s="503">
        <v>434.05608715000096</v>
      </c>
      <c r="E9" s="502">
        <v>-259.81372705000001</v>
      </c>
      <c r="F9" s="83"/>
      <c r="G9" s="204"/>
      <c r="H9" s="204"/>
      <c r="I9" s="83"/>
      <c r="J9" s="36"/>
      <c r="K9" s="20"/>
      <c r="L9" s="20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</row>
    <row r="10" spans="1:27" ht="12.65" customHeight="1" x14ac:dyDescent="0.3">
      <c r="A10" s="639" t="s">
        <v>588</v>
      </c>
      <c r="B10" s="211" t="s">
        <v>269</v>
      </c>
      <c r="C10" s="503">
        <v>127.56322879000001</v>
      </c>
      <c r="D10" s="503">
        <v>286.16682744999997</v>
      </c>
      <c r="E10" s="502">
        <v>-380.79714100999996</v>
      </c>
      <c r="F10" s="83"/>
      <c r="G10" s="204"/>
      <c r="H10" s="204"/>
      <c r="I10" s="83"/>
      <c r="J10" s="36"/>
      <c r="K10" s="20"/>
      <c r="L10" s="20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</row>
    <row r="11" spans="1:27" ht="12.65" customHeight="1" x14ac:dyDescent="0.3">
      <c r="A11" s="640"/>
      <c r="B11" s="211" t="s">
        <v>270</v>
      </c>
      <c r="C11" s="503">
        <v>71.420575209999996</v>
      </c>
      <c r="D11" s="503">
        <v>338.72973273000099</v>
      </c>
      <c r="E11" s="502">
        <v>-300.58308123</v>
      </c>
      <c r="F11" s="83"/>
      <c r="G11" s="204"/>
      <c r="H11" s="204"/>
      <c r="I11" s="83"/>
      <c r="J11" s="36"/>
      <c r="K11" s="20"/>
      <c r="L11" s="20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</row>
    <row r="12" spans="1:27" ht="12.65" customHeight="1" x14ac:dyDescent="0.3">
      <c r="A12" s="640"/>
      <c r="B12" s="211" t="s">
        <v>271</v>
      </c>
      <c r="C12" s="503">
        <v>72.697408680000009</v>
      </c>
      <c r="D12" s="503">
        <v>255.50353156000099</v>
      </c>
      <c r="E12" s="502">
        <v>-158.60359865999996</v>
      </c>
      <c r="F12" s="83"/>
      <c r="G12" s="204"/>
      <c r="H12" s="204"/>
      <c r="I12" s="83"/>
      <c r="J12" s="36"/>
      <c r="K12" s="20"/>
      <c r="L12" s="20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</row>
    <row r="13" spans="1:27" s="3" customFormat="1" ht="14.5" customHeight="1" x14ac:dyDescent="0.3">
      <c r="A13" s="640"/>
      <c r="B13" s="211" t="s">
        <v>272</v>
      </c>
      <c r="C13" s="503">
        <v>62.156433880000002</v>
      </c>
      <c r="D13" s="503">
        <v>250.30074699000002</v>
      </c>
      <c r="E13" s="502">
        <v>-267.30915752000004</v>
      </c>
      <c r="F13" s="83"/>
      <c r="G13" s="204"/>
      <c r="H13" s="204"/>
      <c r="I13" s="88"/>
      <c r="J13" s="36"/>
      <c r="K13" s="20"/>
      <c r="L13" s="20"/>
      <c r="M13" s="83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spans="1:27" s="3" customFormat="1" ht="13" x14ac:dyDescent="0.3">
      <c r="A14" s="640"/>
      <c r="B14" s="211" t="s">
        <v>273</v>
      </c>
      <c r="C14" s="503">
        <v>83.740222079999995</v>
      </c>
      <c r="D14" s="503">
        <v>261.635311040001</v>
      </c>
      <c r="E14" s="502">
        <v>-182.80612287999998</v>
      </c>
      <c r="F14" s="83"/>
      <c r="G14" s="204"/>
      <c r="H14" s="204"/>
      <c r="I14" s="88"/>
      <c r="J14" s="36"/>
      <c r="K14" s="20"/>
      <c r="L14" s="20"/>
      <c r="M14" s="83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1:27" s="3" customFormat="1" ht="13" x14ac:dyDescent="0.3">
      <c r="A15" s="640"/>
      <c r="B15" s="211" t="s">
        <v>274</v>
      </c>
      <c r="C15" s="503">
        <v>95.837890860000002</v>
      </c>
      <c r="D15" s="503">
        <v>282.28039374000002</v>
      </c>
      <c r="E15" s="502">
        <v>-188.14431311000001</v>
      </c>
      <c r="F15" s="83"/>
      <c r="G15" s="204"/>
      <c r="H15" s="204"/>
      <c r="I15" s="88"/>
      <c r="J15" s="36"/>
      <c r="K15" s="20"/>
      <c r="L15" s="20"/>
      <c r="M15" s="83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</row>
    <row r="16" spans="1:27" ht="12.5" customHeight="1" x14ac:dyDescent="0.3">
      <c r="A16" s="641"/>
      <c r="B16" s="211" t="s">
        <v>275</v>
      </c>
      <c r="C16" s="504">
        <v>66.895570590000005</v>
      </c>
      <c r="D16" s="504">
        <v>320.72180287999998</v>
      </c>
      <c r="E16" s="505">
        <v>-177.89508895999998</v>
      </c>
      <c r="F16" s="83"/>
      <c r="G16" s="204"/>
      <c r="H16" s="204"/>
      <c r="J16" s="36"/>
      <c r="K16" s="20"/>
      <c r="L16" s="20"/>
      <c r="M16" s="83"/>
      <c r="N16" s="183"/>
    </row>
    <row r="17" spans="1:14" ht="13" x14ac:dyDescent="0.3">
      <c r="A17" s="254" t="s">
        <v>537</v>
      </c>
      <c r="B17" s="535"/>
      <c r="C17" s="323">
        <f>AVERAGE(C4:C16)</f>
        <v>111.12830863923077</v>
      </c>
      <c r="D17" s="268">
        <f>AVERAGE(D4:D16)</f>
        <v>325.33047844153873</v>
      </c>
      <c r="E17" s="268">
        <f>AVERAGE(E4:E16)</f>
        <v>-200.38936716615385</v>
      </c>
      <c r="J17" s="36"/>
      <c r="K17" s="20"/>
      <c r="L17" s="20"/>
      <c r="M17" s="83"/>
      <c r="N17" s="183"/>
    </row>
    <row r="18" spans="1:14" x14ac:dyDescent="0.25">
      <c r="K18" s="20"/>
      <c r="L18" s="20"/>
      <c r="M18" s="83"/>
      <c r="N18" s="183"/>
    </row>
    <row r="19" spans="1:14" x14ac:dyDescent="0.25">
      <c r="D19" s="2"/>
    </row>
    <row r="37" spans="2:2" x14ac:dyDescent="0.25">
      <c r="B37" s="32"/>
    </row>
  </sheetData>
  <mergeCells count="2">
    <mergeCell ref="A4:A9"/>
    <mergeCell ref="A10:A16"/>
  </mergeCells>
  <phoneticPr fontId="4" type="noConversion"/>
  <hyperlinks>
    <hyperlink ref="G1" location="'Table of Content'!A1" display="Table of Content" xr:uid="{413FAD85-3CCC-40D9-B8AC-09064FAB082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DB174-D5E0-49E2-A99D-DF1D7DD3824D}">
  <dimension ref="A1:M39"/>
  <sheetViews>
    <sheetView zoomScaleNormal="100" workbookViewId="0">
      <selection activeCell="G1" sqref="G1"/>
    </sheetView>
  </sheetViews>
  <sheetFormatPr defaultColWidth="9.1796875" defaultRowHeight="12.5" x14ac:dyDescent="0.25"/>
  <cols>
    <col min="1" max="1" width="11.1796875" style="245" bestFit="1" customWidth="1"/>
    <col min="2" max="2" width="16.54296875" style="1" bestFit="1" customWidth="1"/>
    <col min="3" max="3" width="16" style="1" bestFit="1" customWidth="1"/>
    <col min="4" max="4" width="13.08984375" style="1" bestFit="1" customWidth="1"/>
    <col min="5" max="5" width="14.36328125" style="1" bestFit="1" customWidth="1"/>
    <col min="6" max="6" width="11.54296875" style="1" customWidth="1"/>
    <col min="7" max="7" width="14.1796875" style="1" bestFit="1" customWidth="1"/>
    <col min="8" max="8" width="14.36328125" style="1" bestFit="1" customWidth="1"/>
    <col min="9" max="16384" width="9.1796875" style="1"/>
  </cols>
  <sheetData>
    <row r="1" spans="1:13" ht="13" x14ac:dyDescent="0.3">
      <c r="A1" s="28" t="s">
        <v>1020</v>
      </c>
      <c r="B1" s="28"/>
      <c r="C1" s="28"/>
      <c r="G1" s="47" t="s">
        <v>304</v>
      </c>
    </row>
    <row r="2" spans="1:13" ht="13" x14ac:dyDescent="0.3">
      <c r="A2" s="220"/>
      <c r="B2" s="3"/>
      <c r="C2" s="3"/>
      <c r="D2" s="47"/>
    </row>
    <row r="3" spans="1:13" ht="13" x14ac:dyDescent="0.3">
      <c r="A3" s="642" t="s">
        <v>1019</v>
      </c>
      <c r="B3" s="643"/>
      <c r="C3" s="643"/>
      <c r="D3" s="643"/>
      <c r="E3" s="644"/>
    </row>
    <row r="4" spans="1:13" ht="14.5" customHeight="1" x14ac:dyDescent="0.3">
      <c r="A4" s="253" t="s">
        <v>314</v>
      </c>
      <c r="B4" s="79" t="s">
        <v>602</v>
      </c>
      <c r="C4" s="79" t="s">
        <v>482</v>
      </c>
      <c r="D4" s="70" t="s">
        <v>477</v>
      </c>
      <c r="E4" s="108" t="s">
        <v>484</v>
      </c>
    </row>
    <row r="5" spans="1:13" ht="14.5" x14ac:dyDescent="0.35">
      <c r="A5" s="368" t="s">
        <v>275</v>
      </c>
      <c r="B5" s="519">
        <v>5.1251170000000006E-2</v>
      </c>
      <c r="C5" s="519">
        <v>1.8388940000000003E-2</v>
      </c>
      <c r="D5" s="519">
        <v>7.5361250999999978</v>
      </c>
      <c r="E5" s="252">
        <v>0</v>
      </c>
      <c r="J5" s="251"/>
      <c r="K5" s="251"/>
      <c r="L5" s="251"/>
      <c r="M5" s="251"/>
    </row>
    <row r="6" spans="1:13" ht="14.5" x14ac:dyDescent="0.35">
      <c r="A6" s="368" t="s">
        <v>276</v>
      </c>
      <c r="B6" s="511">
        <v>3.3799999999999998E-3</v>
      </c>
      <c r="C6" s="511">
        <v>6.1082999999999998E-2</v>
      </c>
      <c r="D6" s="511">
        <v>5.2456068400000007</v>
      </c>
      <c r="E6" s="78">
        <f>(D6/D5)-1</f>
        <v>-0.30393846036340322</v>
      </c>
      <c r="J6" s="251"/>
      <c r="K6" s="251"/>
      <c r="L6" s="251"/>
      <c r="M6" s="251"/>
    </row>
    <row r="7" spans="1:13" ht="14.5" x14ac:dyDescent="0.35">
      <c r="A7" s="368" t="s">
        <v>277</v>
      </c>
      <c r="B7" s="511"/>
      <c r="C7" s="511"/>
      <c r="D7" s="511">
        <v>2.6931214999999993</v>
      </c>
      <c r="E7" s="78">
        <f t="shared" ref="E7:E17" si="0">(D7/D6)-1</f>
        <v>-0.48659486268322794</v>
      </c>
      <c r="F7" s="36"/>
      <c r="G7" s="36"/>
      <c r="J7" s="251"/>
      <c r="K7" s="251"/>
      <c r="L7" s="251"/>
      <c r="M7" s="251"/>
    </row>
    <row r="8" spans="1:13" ht="14.5" x14ac:dyDescent="0.35">
      <c r="A8" s="368" t="s">
        <v>278</v>
      </c>
      <c r="B8" s="511">
        <v>8.4462000000000003E-4</v>
      </c>
      <c r="C8" s="511">
        <v>4.2206E-2</v>
      </c>
      <c r="D8" s="511">
        <v>4.0252349000000001</v>
      </c>
      <c r="E8" s="78">
        <f t="shared" si="0"/>
        <v>0.49463546297484218</v>
      </c>
      <c r="F8" s="48"/>
      <c r="G8" s="48"/>
      <c r="J8" s="251"/>
      <c r="K8" s="251"/>
      <c r="L8" s="251"/>
      <c r="M8" s="251"/>
    </row>
    <row r="9" spans="1:13" ht="14.5" x14ac:dyDescent="0.35">
      <c r="A9" s="368" t="s">
        <v>279</v>
      </c>
      <c r="B9" s="511">
        <v>1.3212899999999998E-2</v>
      </c>
      <c r="C9" s="511">
        <v>4.1399999999999998E-4</v>
      </c>
      <c r="D9" s="511">
        <v>3.392034900000001</v>
      </c>
      <c r="E9" s="78">
        <f t="shared" si="0"/>
        <v>-0.15730758967631908</v>
      </c>
      <c r="F9" s="49"/>
      <c r="G9" s="49"/>
      <c r="J9" s="251"/>
      <c r="K9" s="251"/>
      <c r="L9" s="251"/>
      <c r="M9" s="251"/>
    </row>
    <row r="10" spans="1:13" ht="14.5" x14ac:dyDescent="0.35">
      <c r="A10" s="368" t="s">
        <v>280</v>
      </c>
      <c r="B10" s="511">
        <v>1.49759E-3</v>
      </c>
      <c r="C10" s="511">
        <v>2.5380610000000005E-2</v>
      </c>
      <c r="D10" s="511">
        <v>3.9623401499999993</v>
      </c>
      <c r="E10" s="78">
        <f t="shared" si="0"/>
        <v>0.16813071410320646</v>
      </c>
      <c r="J10" s="251"/>
      <c r="K10" s="251"/>
      <c r="L10" s="251"/>
      <c r="M10" s="251"/>
    </row>
    <row r="11" spans="1:13" ht="14.5" x14ac:dyDescent="0.35">
      <c r="A11" s="368" t="s">
        <v>269</v>
      </c>
      <c r="B11" s="511"/>
      <c r="C11" s="511">
        <v>3.1083689999999997E-2</v>
      </c>
      <c r="D11" s="511">
        <v>3.7969997700000002</v>
      </c>
      <c r="E11" s="78">
        <f t="shared" si="0"/>
        <v>-4.1727962199307633E-2</v>
      </c>
      <c r="J11" s="251"/>
      <c r="K11" s="251"/>
      <c r="L11" s="251"/>
      <c r="M11" s="251"/>
    </row>
    <row r="12" spans="1:13" ht="14.5" x14ac:dyDescent="0.35">
      <c r="A12" s="368" t="s">
        <v>270</v>
      </c>
      <c r="B12" s="511">
        <v>1.8071E-2</v>
      </c>
      <c r="C12" s="511">
        <v>0.17910597</v>
      </c>
      <c r="D12" s="511">
        <v>5.0756893600000001</v>
      </c>
      <c r="E12" s="78">
        <f t="shared" si="0"/>
        <v>0.33676314655136252</v>
      </c>
      <c r="J12" s="251"/>
      <c r="K12" s="251"/>
      <c r="L12" s="251"/>
      <c r="M12" s="251"/>
    </row>
    <row r="13" spans="1:13" ht="14.5" x14ac:dyDescent="0.35">
      <c r="A13" s="368" t="s">
        <v>271</v>
      </c>
      <c r="B13" s="511">
        <v>5.0000000000000001E-4</v>
      </c>
      <c r="C13" s="511">
        <v>7.97012E-2</v>
      </c>
      <c r="D13" s="511">
        <v>5.6379318300000003</v>
      </c>
      <c r="E13" s="78">
        <f t="shared" si="0"/>
        <v>0.1107716469866864</v>
      </c>
      <c r="J13" s="251"/>
      <c r="K13" s="251"/>
      <c r="L13" s="251"/>
      <c r="M13" s="251"/>
    </row>
    <row r="14" spans="1:13" ht="14.5" x14ac:dyDescent="0.35">
      <c r="A14" s="368" t="s">
        <v>272</v>
      </c>
      <c r="B14" s="511">
        <v>1.9256860000000001E-2</v>
      </c>
      <c r="C14" s="511">
        <v>2.9492999999999998E-2</v>
      </c>
      <c r="D14" s="511">
        <v>13.758056640000001</v>
      </c>
      <c r="E14" s="78">
        <f t="shared" si="0"/>
        <v>1.4402665826486234</v>
      </c>
      <c r="J14" s="251"/>
      <c r="K14" s="251"/>
      <c r="L14" s="251"/>
      <c r="M14" s="251"/>
    </row>
    <row r="15" spans="1:13" ht="14.5" x14ac:dyDescent="0.35">
      <c r="A15" s="368" t="s">
        <v>273</v>
      </c>
      <c r="B15" s="511">
        <v>2.7299999999999998E-3</v>
      </c>
      <c r="C15" s="511">
        <v>1.1816E-2</v>
      </c>
      <c r="D15" s="511">
        <v>14.388099950000001</v>
      </c>
      <c r="E15" s="78">
        <f t="shared" si="0"/>
        <v>4.5794498924231819E-2</v>
      </c>
      <c r="H15" s="32"/>
      <c r="J15" s="251"/>
      <c r="K15" s="251"/>
      <c r="L15" s="251"/>
      <c r="M15" s="251"/>
    </row>
    <row r="16" spans="1:13" ht="14.5" x14ac:dyDescent="0.35">
      <c r="A16" s="368" t="s">
        <v>274</v>
      </c>
      <c r="B16" s="511">
        <v>1.8000000000000002E-2</v>
      </c>
      <c r="C16" s="511">
        <v>5.1747299999999989E-3</v>
      </c>
      <c r="D16" s="511">
        <v>10.997820370000001</v>
      </c>
      <c r="E16" s="78">
        <f t="shared" si="0"/>
        <v>-0.23563080544210424</v>
      </c>
      <c r="G16" s="32"/>
      <c r="H16" s="2"/>
      <c r="J16" s="251"/>
      <c r="K16" s="251"/>
      <c r="L16" s="251"/>
      <c r="M16" s="251"/>
    </row>
    <row r="17" spans="1:13" ht="14.5" x14ac:dyDescent="0.35">
      <c r="A17" s="368" t="s">
        <v>275</v>
      </c>
      <c r="B17" s="520">
        <v>1.0200000000000001E-2</v>
      </c>
      <c r="C17" s="520">
        <v>0.38790400000000003</v>
      </c>
      <c r="D17" s="520">
        <v>8.1427427200000011</v>
      </c>
      <c r="E17" s="78">
        <f t="shared" si="0"/>
        <v>-0.25960395368777966</v>
      </c>
      <c r="F17" s="2"/>
      <c r="G17" s="44"/>
      <c r="H17" s="44"/>
      <c r="J17" s="251"/>
      <c r="K17" s="251"/>
      <c r="L17" s="251"/>
      <c r="M17" s="251"/>
    </row>
    <row r="18" spans="1:13" ht="13" x14ac:dyDescent="0.3">
      <c r="A18" s="250" t="s">
        <v>537</v>
      </c>
      <c r="B18" s="249">
        <f>AVERAGE(B5:B17)</f>
        <v>1.2631285454545454E-2</v>
      </c>
      <c r="C18" s="249">
        <f>AVERAGE(C5:C17)</f>
        <v>7.2645928333333332E-2</v>
      </c>
      <c r="D18" s="249">
        <f>AVERAGE(D5:D17)</f>
        <v>6.8193695407692303</v>
      </c>
      <c r="E18" s="108"/>
      <c r="G18" s="32"/>
      <c r="H18" s="539"/>
      <c r="J18" s="44"/>
      <c r="K18" s="44"/>
      <c r="L18" s="44"/>
      <c r="M18" s="44"/>
    </row>
    <row r="19" spans="1:13" x14ac:dyDescent="0.25">
      <c r="C19" s="32"/>
      <c r="E19" s="32"/>
    </row>
    <row r="20" spans="1:13" ht="13" customHeight="1" x14ac:dyDescent="0.25">
      <c r="E20" s="2"/>
    </row>
    <row r="22" spans="1:13" ht="13" x14ac:dyDescent="0.25">
      <c r="A22" s="645" t="s">
        <v>1021</v>
      </c>
      <c r="B22" s="646"/>
      <c r="C22" s="646"/>
      <c r="D22" s="646"/>
      <c r="E22" s="646"/>
      <c r="F22" s="646"/>
      <c r="G22" s="646"/>
      <c r="H22" s="646"/>
      <c r="I22" s="646"/>
    </row>
    <row r="23" spans="1:13" ht="13" x14ac:dyDescent="0.3">
      <c r="A23" s="509" t="s">
        <v>466</v>
      </c>
      <c r="B23" s="248" t="s">
        <v>602</v>
      </c>
      <c r="C23" s="205" t="s">
        <v>324</v>
      </c>
      <c r="D23" s="80" t="s">
        <v>466</v>
      </c>
      <c r="E23" s="248" t="s">
        <v>611</v>
      </c>
      <c r="F23" s="205" t="s">
        <v>324</v>
      </c>
      <c r="G23" s="80" t="s">
        <v>466</v>
      </c>
      <c r="H23" s="248" t="s">
        <v>477</v>
      </c>
      <c r="I23" s="510" t="s">
        <v>324</v>
      </c>
    </row>
    <row r="24" spans="1:13" ht="14.5" x14ac:dyDescent="0.35">
      <c r="A24" s="369" t="s">
        <v>291</v>
      </c>
      <c r="B24" s="511">
        <v>1.0200000000000001E-2</v>
      </c>
      <c r="C24" s="82">
        <f t="shared" ref="C24:C38" ca="1" si="1">(B24/$C$30)*100</f>
        <v>100</v>
      </c>
      <c r="D24" s="419" t="s">
        <v>344</v>
      </c>
      <c r="E24" s="511">
        <v>0.36168</v>
      </c>
      <c r="F24" s="247">
        <f t="shared" ref="F24:F38" ca="1" si="2">E24/$F$30*100</f>
        <v>93.23956442831215</v>
      </c>
      <c r="G24" s="419" t="s">
        <v>291</v>
      </c>
      <c r="H24" s="511">
        <v>4.8985206899999998</v>
      </c>
      <c r="I24" s="512">
        <f t="shared" ref="I24:I38" ca="1" si="3">H24/$I$30*100</f>
        <v>60.158116969216991</v>
      </c>
    </row>
    <row r="25" spans="1:13" ht="14.5" x14ac:dyDescent="0.35">
      <c r="A25" s="369"/>
      <c r="B25" s="511"/>
      <c r="C25" s="82">
        <f t="shared" ca="1" si="1"/>
        <v>0</v>
      </c>
      <c r="D25" s="419" t="s">
        <v>291</v>
      </c>
      <c r="E25" s="511">
        <v>2.6224000000000001E-2</v>
      </c>
      <c r="F25" s="247">
        <f t="shared" ca="1" si="2"/>
        <v>6.7604355716878395</v>
      </c>
      <c r="G25" s="419" t="s">
        <v>332</v>
      </c>
      <c r="H25" s="511">
        <v>1.7062580300000001</v>
      </c>
      <c r="I25" s="512">
        <f t="shared" ca="1" si="3"/>
        <v>20.95434043137741</v>
      </c>
    </row>
    <row r="26" spans="1:13" ht="14.5" x14ac:dyDescent="0.35">
      <c r="A26" s="369"/>
      <c r="B26" s="511"/>
      <c r="C26" s="82">
        <f t="shared" ca="1" si="1"/>
        <v>0</v>
      </c>
      <c r="D26" s="419"/>
      <c r="E26" s="511"/>
      <c r="F26" s="247">
        <f t="shared" ca="1" si="2"/>
        <v>0</v>
      </c>
      <c r="G26" s="419" t="s">
        <v>634</v>
      </c>
      <c r="H26" s="511">
        <v>0.54851708999999993</v>
      </c>
      <c r="I26" s="512">
        <f t="shared" ca="1" si="3"/>
        <v>6.7362694470592341</v>
      </c>
    </row>
    <row r="27" spans="1:13" ht="14.5" x14ac:dyDescent="0.35">
      <c r="A27" s="369"/>
      <c r="B27" s="511"/>
      <c r="C27" s="82">
        <f t="shared" ca="1" si="1"/>
        <v>0</v>
      </c>
      <c r="D27" s="419"/>
      <c r="E27" s="511"/>
      <c r="F27" s="247">
        <f t="shared" ca="1" si="2"/>
        <v>0</v>
      </c>
      <c r="G27" s="419" t="s">
        <v>369</v>
      </c>
      <c r="H27" s="511">
        <v>0.41000095999999997</v>
      </c>
      <c r="I27" s="512">
        <f t="shared" ca="1" si="3"/>
        <v>5.0351702626311159</v>
      </c>
    </row>
    <row r="28" spans="1:13" ht="14.5" x14ac:dyDescent="0.35">
      <c r="A28" s="369"/>
      <c r="B28" s="511"/>
      <c r="C28" s="82">
        <f t="shared" ca="1" si="1"/>
        <v>0</v>
      </c>
      <c r="D28" s="419"/>
      <c r="E28" s="511"/>
      <c r="F28" s="247">
        <f t="shared" ca="1" si="2"/>
        <v>0</v>
      </c>
      <c r="G28" s="419" t="s">
        <v>342</v>
      </c>
      <c r="H28" s="511">
        <v>0.36638114999999999</v>
      </c>
      <c r="I28" s="512">
        <f t="shared" ca="1" si="3"/>
        <v>4.4994808579682122</v>
      </c>
    </row>
    <row r="29" spans="1:13" ht="14.5" x14ac:dyDescent="0.35">
      <c r="A29" s="369"/>
      <c r="B29" s="511"/>
      <c r="C29" s="82">
        <f t="shared" ca="1" si="1"/>
        <v>0</v>
      </c>
      <c r="D29" s="419"/>
      <c r="E29" s="511"/>
      <c r="F29" s="247">
        <f t="shared" ca="1" si="2"/>
        <v>0</v>
      </c>
      <c r="G29" s="419" t="s">
        <v>363</v>
      </c>
      <c r="H29" s="511">
        <v>0.15754377</v>
      </c>
      <c r="I29" s="512">
        <f t="shared" ca="1" si="3"/>
        <v>1.9347752399574776</v>
      </c>
    </row>
    <row r="30" spans="1:13" ht="14.5" x14ac:dyDescent="0.35">
      <c r="A30" s="369"/>
      <c r="B30" s="511"/>
      <c r="C30" s="82">
        <f t="shared" ca="1" si="1"/>
        <v>0</v>
      </c>
      <c r="D30" s="419"/>
      <c r="E30" s="511"/>
      <c r="F30" s="247">
        <f t="shared" ca="1" si="2"/>
        <v>0</v>
      </c>
      <c r="G30" s="419" t="s">
        <v>355</v>
      </c>
      <c r="H30" s="511">
        <v>1.9656949999999999E-2</v>
      </c>
      <c r="I30" s="512">
        <f t="shared" ca="1" si="3"/>
        <v>0.24140453255042799</v>
      </c>
    </row>
    <row r="31" spans="1:13" ht="14.5" x14ac:dyDescent="0.35">
      <c r="A31" s="369"/>
      <c r="B31" s="511"/>
      <c r="C31" s="82">
        <f t="shared" ca="1" si="1"/>
        <v>0</v>
      </c>
      <c r="D31" s="419"/>
      <c r="E31" s="511"/>
      <c r="F31" s="247">
        <f t="shared" ca="1" si="2"/>
        <v>0</v>
      </c>
      <c r="G31" s="419" t="s">
        <v>345</v>
      </c>
      <c r="H31" s="511">
        <v>9.5954100000000004E-3</v>
      </c>
      <c r="I31" s="512">
        <f t="shared" ca="1" si="3"/>
        <v>0.11784002430080466</v>
      </c>
    </row>
    <row r="32" spans="1:13" ht="14.5" x14ac:dyDescent="0.35">
      <c r="A32" s="369"/>
      <c r="B32" s="511"/>
      <c r="C32" s="82">
        <f t="shared" ca="1" si="1"/>
        <v>0</v>
      </c>
      <c r="D32" s="419"/>
      <c r="E32" s="511"/>
      <c r="F32" s="247">
        <f t="shared" ca="1" si="2"/>
        <v>0</v>
      </c>
      <c r="G32" s="419" t="s">
        <v>365</v>
      </c>
      <c r="H32" s="511">
        <v>9.1847100000000004E-3</v>
      </c>
      <c r="I32" s="512">
        <f t="shared" ca="1" si="3"/>
        <v>0.11279626921578585</v>
      </c>
    </row>
    <row r="33" spans="1:9" ht="14.5" x14ac:dyDescent="0.35">
      <c r="A33" s="369"/>
      <c r="B33" s="511"/>
      <c r="C33" s="82">
        <f t="shared" ca="1" si="1"/>
        <v>0</v>
      </c>
      <c r="D33" s="419"/>
      <c r="E33" s="511"/>
      <c r="F33" s="247">
        <f t="shared" ca="1" si="2"/>
        <v>0</v>
      </c>
      <c r="G33" s="419" t="s">
        <v>331</v>
      </c>
      <c r="H33" s="511">
        <v>7.1679400000000002E-3</v>
      </c>
      <c r="I33" s="512">
        <f t="shared" ca="1" si="3"/>
        <v>8.8028570304625839E-2</v>
      </c>
    </row>
    <row r="34" spans="1:9" ht="14.5" x14ac:dyDescent="0.35">
      <c r="A34" s="369"/>
      <c r="B34" s="511"/>
      <c r="C34" s="82">
        <f t="shared" ca="1" si="1"/>
        <v>0</v>
      </c>
      <c r="D34" s="419"/>
      <c r="E34" s="511"/>
      <c r="F34" s="247">
        <f t="shared" ca="1" si="2"/>
        <v>0</v>
      </c>
      <c r="G34" s="419" t="s">
        <v>338</v>
      </c>
      <c r="H34" s="511">
        <v>3.2716999999999998E-3</v>
      </c>
      <c r="I34" s="512">
        <f t="shared" ca="1" si="3"/>
        <v>4.0179336527041844E-2</v>
      </c>
    </row>
    <row r="35" spans="1:9" ht="14.5" x14ac:dyDescent="0.35">
      <c r="A35" s="369"/>
      <c r="B35" s="511"/>
      <c r="C35" s="82">
        <f t="shared" ca="1" si="1"/>
        <v>0</v>
      </c>
      <c r="D35" s="419"/>
      <c r="E35" s="511"/>
      <c r="F35" s="247">
        <f t="shared" ca="1" si="2"/>
        <v>0</v>
      </c>
      <c r="G35" s="419" t="s">
        <v>343</v>
      </c>
      <c r="H35" s="511">
        <v>2.9974699999999999E-3</v>
      </c>
      <c r="I35" s="512">
        <f t="shared" ca="1" si="3"/>
        <v>3.6811552361069817E-2</v>
      </c>
    </row>
    <row r="36" spans="1:9" ht="14.5" x14ac:dyDescent="0.35">
      <c r="A36" s="513"/>
      <c r="B36" s="367"/>
      <c r="C36" s="82">
        <f t="shared" ca="1" si="1"/>
        <v>0</v>
      </c>
      <c r="D36" s="107"/>
      <c r="E36" s="367"/>
      <c r="F36" s="247">
        <f t="shared" ca="1" si="2"/>
        <v>0</v>
      </c>
      <c r="G36" s="419" t="s">
        <v>344</v>
      </c>
      <c r="H36" s="511">
        <v>2.1790999999999998E-3</v>
      </c>
      <c r="I36" s="512">
        <f t="shared" ca="1" si="3"/>
        <v>2.6761253240235011E-2</v>
      </c>
    </row>
    <row r="37" spans="1:9" ht="14.5" x14ac:dyDescent="0.35">
      <c r="A37" s="513"/>
      <c r="B37" s="367"/>
      <c r="C37" s="82">
        <f t="shared" ca="1" si="1"/>
        <v>0</v>
      </c>
      <c r="D37" s="107"/>
      <c r="E37" s="367"/>
      <c r="F37" s="247">
        <f t="shared" ca="1" si="2"/>
        <v>0</v>
      </c>
      <c r="G37" s="419" t="s">
        <v>378</v>
      </c>
      <c r="H37" s="511">
        <v>9.7293E-4</v>
      </c>
      <c r="I37" s="512">
        <f t="shared" ca="1" si="3"/>
        <v>1.1948431056409459E-2</v>
      </c>
    </row>
    <row r="38" spans="1:9" ht="14.5" x14ac:dyDescent="0.35">
      <c r="A38" s="513"/>
      <c r="B38" s="367"/>
      <c r="C38" s="82">
        <f t="shared" ca="1" si="1"/>
        <v>0</v>
      </c>
      <c r="D38" s="107"/>
      <c r="E38" s="367"/>
      <c r="F38" s="247">
        <f t="shared" ca="1" si="2"/>
        <v>0</v>
      </c>
      <c r="G38" s="419" t="s">
        <v>375</v>
      </c>
      <c r="H38" s="511">
        <v>4.9481999999999998E-4</v>
      </c>
      <c r="I38" s="512">
        <f t="shared" ca="1" si="3"/>
        <v>6.076822233184842E-3</v>
      </c>
    </row>
    <row r="39" spans="1:9" ht="13" x14ac:dyDescent="0.3">
      <c r="A39" s="514" t="s">
        <v>262</v>
      </c>
      <c r="B39" s="428">
        <f>SUM(B24:B38)</f>
        <v>1.0200000000000001E-2</v>
      </c>
      <c r="C39" s="515">
        <f ca="1">SUM(C24:C38)</f>
        <v>100</v>
      </c>
      <c r="D39" s="516" t="s">
        <v>262</v>
      </c>
      <c r="E39" s="517">
        <f>SUM(E24:E38)</f>
        <v>0.38790400000000003</v>
      </c>
      <c r="F39" s="515">
        <f ca="1">SUM(F24:F38)</f>
        <v>99.999999999999986</v>
      </c>
      <c r="G39" s="516" t="s">
        <v>262</v>
      </c>
      <c r="H39" s="517">
        <f>SUM(H24:H38)</f>
        <v>8.1427427199999975</v>
      </c>
      <c r="I39" s="518">
        <f ca="1">SUM(I24:I38)</f>
        <v>100.00000000000003</v>
      </c>
    </row>
  </sheetData>
  <mergeCells count="2">
    <mergeCell ref="A3:E3"/>
    <mergeCell ref="A22:I22"/>
  </mergeCells>
  <phoneticPr fontId="4" type="noConversion"/>
  <hyperlinks>
    <hyperlink ref="G1" location="'Table of Content'!A1" display="Table of Content" xr:uid="{45830A54-6263-4C27-8556-0267E91CB120}"/>
  </hyperlinks>
  <pageMargins left="0.7" right="0.7" top="0.75" bottom="0.75" header="0.3" footer="0.3"/>
  <pageSetup scale="64"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9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10.54296875" style="153" customWidth="1"/>
    <col min="2" max="2" width="14" style="153" bestFit="1" customWidth="1"/>
    <col min="3" max="3" width="13.7265625" style="153" bestFit="1" customWidth="1"/>
    <col min="4" max="4" width="18.54296875" style="153" bestFit="1" customWidth="1"/>
    <col min="5" max="5" width="18" style="153" bestFit="1" customWidth="1"/>
    <col min="6" max="8" width="8.81640625" style="153"/>
    <col min="9" max="9" width="9.7265625" style="153" bestFit="1" customWidth="1"/>
    <col min="10" max="16384" width="8.81640625" style="153"/>
  </cols>
  <sheetData>
    <row r="1" spans="1:7" ht="13" x14ac:dyDescent="0.3">
      <c r="A1" s="565" t="s">
        <v>584</v>
      </c>
      <c r="B1" s="566"/>
      <c r="C1" s="566"/>
      <c r="D1" s="566"/>
      <c r="G1" s="269" t="s">
        <v>304</v>
      </c>
    </row>
    <row r="2" spans="1:7" ht="13" x14ac:dyDescent="0.3">
      <c r="A2" s="277" t="s">
        <v>268</v>
      </c>
      <c r="B2" s="152" t="s">
        <v>323</v>
      </c>
      <c r="C2" s="278" t="s">
        <v>266</v>
      </c>
      <c r="D2" s="278" t="s">
        <v>528</v>
      </c>
      <c r="E2" s="257" t="s">
        <v>530</v>
      </c>
    </row>
    <row r="3" spans="1:7" x14ac:dyDescent="0.25">
      <c r="A3" s="150" t="s">
        <v>269</v>
      </c>
      <c r="B3" s="465">
        <v>10675.218310280001</v>
      </c>
      <c r="C3" s="270">
        <v>13262.743218939899</v>
      </c>
      <c r="D3" s="210">
        <f>SUM(B3)</f>
        <v>10675.218310280001</v>
      </c>
      <c r="E3" s="210">
        <f>C3</f>
        <v>13262.743218939899</v>
      </c>
    </row>
    <row r="4" spans="1:7" x14ac:dyDescent="0.25">
      <c r="A4" s="448" t="s">
        <v>270</v>
      </c>
      <c r="B4" s="466">
        <v>10133.929647020001</v>
      </c>
      <c r="C4" s="214">
        <v>12143.7783030799</v>
      </c>
      <c r="D4" s="211">
        <f>SUM(B3:B4)</f>
        <v>20809.147957300003</v>
      </c>
      <c r="E4" s="211">
        <f>SUM(C3:C4)</f>
        <v>25406.521522019801</v>
      </c>
    </row>
    <row r="5" spans="1:7" x14ac:dyDescent="0.25">
      <c r="A5" s="448" t="s">
        <v>271</v>
      </c>
      <c r="B5" s="466">
        <v>10135.812942440001</v>
      </c>
      <c r="C5" s="214">
        <v>12722.314588912901</v>
      </c>
      <c r="D5" s="211">
        <f>SUM(B3:B5)</f>
        <v>30944.960899740006</v>
      </c>
      <c r="E5" s="211">
        <f>SUM(C3:C5)</f>
        <v>38128.836110932702</v>
      </c>
    </row>
    <row r="6" spans="1:7" x14ac:dyDescent="0.25">
      <c r="A6" s="448" t="s">
        <v>272</v>
      </c>
      <c r="B6" s="466">
        <v>11044.747512709999</v>
      </c>
      <c r="C6" s="214">
        <v>12714.244569049801</v>
      </c>
      <c r="D6" s="211">
        <f>SUM(B3:B6)</f>
        <v>41989.708412450003</v>
      </c>
      <c r="E6" s="211">
        <f>SUM(C3:C6)</f>
        <v>50843.0806799825</v>
      </c>
    </row>
    <row r="7" spans="1:7" x14ac:dyDescent="0.25">
      <c r="A7" s="448" t="s">
        <v>273</v>
      </c>
      <c r="B7" s="466">
        <v>11875.872680660001</v>
      </c>
      <c r="C7" s="214">
        <v>11534.8227055916</v>
      </c>
      <c r="D7" s="211">
        <f>SUM(B3:B7)</f>
        <v>53865.581093110006</v>
      </c>
      <c r="E7" s="211">
        <f>SUM(C3:C7)</f>
        <v>62377.9033855741</v>
      </c>
    </row>
    <row r="8" spans="1:7" x14ac:dyDescent="0.25">
      <c r="A8" s="448" t="s">
        <v>274</v>
      </c>
      <c r="B8" s="466">
        <v>12159.450443959999</v>
      </c>
      <c r="C8" s="214">
        <v>11303.147568750001</v>
      </c>
      <c r="D8" s="211">
        <f>SUM(B3:B8)</f>
        <v>66025.031537069997</v>
      </c>
      <c r="E8" s="211">
        <f>SUM(C3:C8)</f>
        <v>73681.050954324106</v>
      </c>
    </row>
    <row r="9" spans="1:7" ht="14.5" x14ac:dyDescent="0.35">
      <c r="A9" s="454" t="s">
        <v>275</v>
      </c>
      <c r="B9" s="467">
        <v>12563.349443149993</v>
      </c>
      <c r="C9" s="436">
        <v>12621.742104099809</v>
      </c>
      <c r="D9" s="211">
        <f>SUM(B3:B9)</f>
        <v>78588.380980219983</v>
      </c>
      <c r="E9" s="211">
        <f>SUM(C3:C9)</f>
        <v>86302.793058423907</v>
      </c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5C6A4-B8F4-499E-836A-907A8A55458F}">
  <sheetPr codeName="Sheet5"/>
  <dimension ref="A1:K12"/>
  <sheetViews>
    <sheetView zoomScaleNormal="100" workbookViewId="0">
      <selection activeCell="K13" sqref="K13"/>
    </sheetView>
  </sheetViews>
  <sheetFormatPr defaultColWidth="8.81640625" defaultRowHeight="12.5" x14ac:dyDescent="0.25"/>
  <cols>
    <col min="1" max="1" width="54.453125" style="153" customWidth="1"/>
    <col min="2" max="2" width="11.54296875" style="153" customWidth="1"/>
    <col min="3" max="3" width="11.81640625" style="153" customWidth="1"/>
    <col min="4" max="4" width="11.54296875" style="153" customWidth="1"/>
    <col min="5" max="5" width="14.453125" style="153" customWidth="1"/>
    <col min="6" max="7" width="12.7265625" style="153" customWidth="1"/>
    <col min="8" max="8" width="11.81640625" style="153" customWidth="1"/>
    <col min="9" max="9" width="8.81640625" style="153"/>
    <col min="10" max="10" width="8.81640625" style="153" customWidth="1"/>
    <col min="11" max="16384" width="8.81640625" style="153"/>
  </cols>
  <sheetData>
    <row r="1" spans="1:11" ht="13" x14ac:dyDescent="0.3">
      <c r="A1" s="570" t="s">
        <v>448</v>
      </c>
      <c r="B1" s="570"/>
      <c r="C1" s="570"/>
      <c r="D1" s="570"/>
      <c r="E1" s="570"/>
      <c r="F1" s="570"/>
      <c r="G1" s="570"/>
      <c r="H1" s="570"/>
      <c r="J1" s="569" t="s">
        <v>304</v>
      </c>
      <c r="K1" s="569"/>
    </row>
    <row r="2" spans="1:11" ht="14.5" customHeight="1" x14ac:dyDescent="0.3">
      <c r="A2" s="567" t="s">
        <v>281</v>
      </c>
      <c r="B2" s="571">
        <v>2024</v>
      </c>
      <c r="C2" s="572"/>
      <c r="D2" s="571">
        <v>2025</v>
      </c>
      <c r="E2" s="572"/>
      <c r="F2" s="572"/>
      <c r="G2" s="573"/>
      <c r="H2" s="567" t="s">
        <v>488</v>
      </c>
    </row>
    <row r="3" spans="1:11" ht="14.5" customHeight="1" x14ac:dyDescent="0.3">
      <c r="A3" s="568"/>
      <c r="B3" s="381" t="s">
        <v>275</v>
      </c>
      <c r="C3" s="382" t="s">
        <v>282</v>
      </c>
      <c r="D3" s="381" t="s">
        <v>274</v>
      </c>
      <c r="E3" s="381" t="s">
        <v>283</v>
      </c>
      <c r="F3" s="381" t="s">
        <v>275</v>
      </c>
      <c r="G3" s="222" t="s">
        <v>283</v>
      </c>
      <c r="H3" s="568"/>
    </row>
    <row r="4" spans="1:11" ht="14.5" x14ac:dyDescent="0.35">
      <c r="A4" s="375" t="s">
        <v>561</v>
      </c>
      <c r="B4" s="376">
        <v>5583.7273871899906</v>
      </c>
      <c r="C4" s="287">
        <f t="shared" ref="C4:C11" si="0">(B4/$B$12)*100</f>
        <v>55.956692802237086</v>
      </c>
      <c r="D4" s="376">
        <v>6133.139808890015</v>
      </c>
      <c r="E4" s="287">
        <f t="shared" ref="E4:E11" si="1">(D4/$D$12)*100</f>
        <v>50.43928454790111</v>
      </c>
      <c r="F4" s="376">
        <v>6470.5259599599894</v>
      </c>
      <c r="G4" s="287">
        <f>(F4/$F$12)*100</f>
        <v>51.503191798011827</v>
      </c>
      <c r="H4" s="288">
        <f>F4-D4</f>
        <v>337.3861510699744</v>
      </c>
    </row>
    <row r="5" spans="1:11" ht="14.5" x14ac:dyDescent="0.35">
      <c r="A5" s="377" t="s">
        <v>562</v>
      </c>
      <c r="B5" s="378">
        <v>3888.738077349999</v>
      </c>
      <c r="C5" s="286">
        <f t="shared" si="0"/>
        <v>38.970549042535467</v>
      </c>
      <c r="D5" s="378">
        <v>5640.5164450399989</v>
      </c>
      <c r="E5" s="286">
        <f t="shared" si="1"/>
        <v>46.387922472613255</v>
      </c>
      <c r="F5" s="378">
        <v>5688.8792287400001</v>
      </c>
      <c r="G5" s="286">
        <f t="shared" ref="G5:G11" si="2">(F5/$F$12)*100</f>
        <v>45.281548957008368</v>
      </c>
      <c r="H5" s="289">
        <f>F5-D5</f>
        <v>48.362783700001273</v>
      </c>
    </row>
    <row r="6" spans="1:11" ht="14.5" x14ac:dyDescent="0.35">
      <c r="A6" s="377" t="s">
        <v>563</v>
      </c>
      <c r="B6" s="378">
        <v>430.2557011400001</v>
      </c>
      <c r="C6" s="286">
        <f t="shared" si="0"/>
        <v>4.3117588710250763</v>
      </c>
      <c r="D6" s="378">
        <v>326.52393108000001</v>
      </c>
      <c r="E6" s="286">
        <f t="shared" si="1"/>
        <v>2.685351057474763</v>
      </c>
      <c r="F6" s="378">
        <v>347.19960811000016</v>
      </c>
      <c r="G6" s="286">
        <f t="shared" si="2"/>
        <v>2.7635911082558198</v>
      </c>
      <c r="H6" s="289">
        <f t="shared" ref="H6:H11" si="3">F6-D6</f>
        <v>20.675677030000145</v>
      </c>
    </row>
    <row r="7" spans="1:11" ht="14.5" x14ac:dyDescent="0.35">
      <c r="A7" s="377" t="s">
        <v>564</v>
      </c>
      <c r="B7" s="378">
        <v>69.47828761000001</v>
      </c>
      <c r="C7" s="286">
        <f t="shared" si="0"/>
        <v>0.69626880516005418</v>
      </c>
      <c r="D7" s="378">
        <v>48.495947679999993</v>
      </c>
      <c r="E7" s="286">
        <f t="shared" si="1"/>
        <v>0.39883338398808543</v>
      </c>
      <c r="F7" s="378">
        <v>46.222443920000011</v>
      </c>
      <c r="G7" s="286">
        <f t="shared" si="2"/>
        <v>0.36791497465830836</v>
      </c>
      <c r="H7" s="289">
        <f t="shared" si="3"/>
        <v>-2.2735037599999828</v>
      </c>
    </row>
    <row r="8" spans="1:11" ht="14.5" x14ac:dyDescent="0.35">
      <c r="A8" s="377" t="s">
        <v>565</v>
      </c>
      <c r="B8" s="378">
        <v>6.011829109999999</v>
      </c>
      <c r="C8" s="286">
        <f t="shared" si="0"/>
        <v>6.0246865822923101E-2</v>
      </c>
      <c r="D8" s="378">
        <v>9.153544369999997</v>
      </c>
      <c r="E8" s="286">
        <f t="shared" si="1"/>
        <v>7.5279260458245914E-2</v>
      </c>
      <c r="F8" s="378">
        <v>10.031486649999998</v>
      </c>
      <c r="G8" s="286">
        <f t="shared" si="2"/>
        <v>7.9847230990375273E-2</v>
      </c>
      <c r="H8" s="289">
        <f t="shared" si="3"/>
        <v>0.87794228000000096</v>
      </c>
    </row>
    <row r="9" spans="1:11" ht="14.5" x14ac:dyDescent="0.35">
      <c r="A9" s="377" t="s">
        <v>566</v>
      </c>
      <c r="B9" s="378">
        <v>0.44640446000000006</v>
      </c>
      <c r="C9" s="286">
        <f t="shared" si="0"/>
        <v>4.4735918324156172E-3</v>
      </c>
      <c r="D9" s="378">
        <v>0.26429128000000007</v>
      </c>
      <c r="E9" s="286">
        <f t="shared" si="1"/>
        <v>2.1735462570290909E-3</v>
      </c>
      <c r="F9" s="378">
        <v>0.48927976999999995</v>
      </c>
      <c r="G9" s="286">
        <f t="shared" si="2"/>
        <v>3.8945010024120097E-3</v>
      </c>
      <c r="H9" s="289">
        <f t="shared" si="3"/>
        <v>0.22498848999999987</v>
      </c>
    </row>
    <row r="10" spans="1:11" ht="14.5" x14ac:dyDescent="0.35">
      <c r="A10" s="377" t="s">
        <v>567</v>
      </c>
      <c r="B10" s="378"/>
      <c r="C10" s="286">
        <f t="shared" si="0"/>
        <v>0</v>
      </c>
      <c r="D10" s="378">
        <v>4.3090000000000003E-3</v>
      </c>
      <c r="E10" s="286">
        <f t="shared" si="1"/>
        <v>3.5437456814838357E-5</v>
      </c>
      <c r="F10" s="378">
        <v>1.436E-3</v>
      </c>
      <c r="G10" s="286">
        <f t="shared" si="2"/>
        <v>1.1430072899731061E-5</v>
      </c>
      <c r="H10" s="289">
        <f>F10-D10</f>
        <v>-2.8730000000000006E-3</v>
      </c>
    </row>
    <row r="11" spans="1:11" ht="14.5" x14ac:dyDescent="0.35">
      <c r="A11" s="379" t="s">
        <v>601</v>
      </c>
      <c r="B11" s="380">
        <v>1E-3</v>
      </c>
      <c r="C11" s="290">
        <f t="shared" si="0"/>
        <v>1.0021386955711905E-5</v>
      </c>
      <c r="D11" s="380">
        <v>1.35216662</v>
      </c>
      <c r="E11" s="290">
        <f t="shared" si="1"/>
        <v>1.112029385071152E-2</v>
      </c>
      <c r="F11" s="380"/>
      <c r="G11" s="290">
        <f t="shared" si="2"/>
        <v>0</v>
      </c>
      <c r="H11" s="291">
        <f t="shared" si="3"/>
        <v>-1.35216662</v>
      </c>
    </row>
    <row r="12" spans="1:11" ht="13" x14ac:dyDescent="0.3">
      <c r="A12" s="154" t="s">
        <v>510</v>
      </c>
      <c r="B12" s="213">
        <f t="shared" ref="B12:H12" si="4">SUM(B4:B11)</f>
        <v>9978.6586868599916</v>
      </c>
      <c r="C12" s="155">
        <f t="shared" si="4"/>
        <v>99.999999999999986</v>
      </c>
      <c r="D12" s="213">
        <f t="shared" si="4"/>
        <v>12159.450443960013</v>
      </c>
      <c r="E12" s="155">
        <f t="shared" si="4"/>
        <v>100.00000000000001</v>
      </c>
      <c r="F12" s="213">
        <f t="shared" si="4"/>
        <v>12563.349443149989</v>
      </c>
      <c r="G12" s="155">
        <f t="shared" si="4"/>
        <v>100.00000000000001</v>
      </c>
      <c r="H12" s="174">
        <f t="shared" si="4"/>
        <v>403.89899918997583</v>
      </c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B73B92A8-0A39-48E0-B65C-1B2B631F9D8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11"/>
  <sheetViews>
    <sheetView zoomScaleNormal="100" workbookViewId="0">
      <selection activeCell="I1" sqref="I1"/>
    </sheetView>
  </sheetViews>
  <sheetFormatPr defaultColWidth="8.81640625" defaultRowHeight="12.5" x14ac:dyDescent="0.25"/>
  <cols>
    <col min="1" max="1" width="52.81640625" style="64" customWidth="1"/>
    <col min="2" max="2" width="12.81640625" style="64" customWidth="1"/>
    <col min="3" max="3" width="12.7265625" style="64" customWidth="1"/>
    <col min="4" max="4" width="14.7265625" style="64" customWidth="1"/>
    <col min="5" max="5" width="13.1796875" style="64" customWidth="1"/>
    <col min="6" max="6" width="12.7265625" style="64" customWidth="1"/>
    <col min="7" max="7" width="12" style="64" customWidth="1"/>
    <col min="8" max="8" width="11.54296875" style="64" customWidth="1"/>
    <col min="9" max="16384" width="8.81640625" style="64"/>
  </cols>
  <sheetData>
    <row r="1" spans="1:10" ht="13" x14ac:dyDescent="0.3">
      <c r="A1" s="564" t="s">
        <v>447</v>
      </c>
      <c r="B1" s="564"/>
      <c r="C1" s="564"/>
      <c r="D1" s="564"/>
      <c r="E1" s="564"/>
      <c r="F1" s="564"/>
      <c r="G1" s="564"/>
      <c r="J1" s="233" t="s">
        <v>304</v>
      </c>
    </row>
    <row r="2" spans="1:10" ht="13" x14ac:dyDescent="0.3">
      <c r="A2" s="574" t="s">
        <v>281</v>
      </c>
      <c r="B2" s="571">
        <v>2024</v>
      </c>
      <c r="C2" s="572"/>
      <c r="D2" s="571">
        <v>2025</v>
      </c>
      <c r="E2" s="572"/>
      <c r="F2" s="572"/>
      <c r="G2" s="573"/>
      <c r="H2" s="575" t="s">
        <v>488</v>
      </c>
    </row>
    <row r="3" spans="1:10" ht="13" x14ac:dyDescent="0.3">
      <c r="A3" s="575"/>
      <c r="B3" s="222" t="s">
        <v>275</v>
      </c>
      <c r="C3" s="223" t="s">
        <v>282</v>
      </c>
      <c r="D3" s="222" t="s">
        <v>274</v>
      </c>
      <c r="E3" s="222" t="s">
        <v>283</v>
      </c>
      <c r="F3" s="222" t="s">
        <v>275</v>
      </c>
      <c r="G3" s="222" t="s">
        <v>283</v>
      </c>
      <c r="H3" s="576"/>
    </row>
    <row r="4" spans="1:10" ht="14.5" x14ac:dyDescent="0.35">
      <c r="A4" s="383" t="s">
        <v>648</v>
      </c>
      <c r="B4" s="378">
        <v>2421.5728232299998</v>
      </c>
      <c r="C4" s="287">
        <f t="shared" ref="C4:C10" si="0">(B4/$B$11)*100</f>
        <v>69.779518524418563</v>
      </c>
      <c r="D4" s="378">
        <v>2161.6315105200101</v>
      </c>
      <c r="E4" s="287">
        <f t="shared" ref="E4:E10" si="1">(D4/$D$11)*100</f>
        <v>66.200987802557066</v>
      </c>
      <c r="F4" s="378">
        <v>2510.2279992899998</v>
      </c>
      <c r="G4" s="287">
        <f t="shared" ref="G4:G10" si="2">(F4/$F$11)*100</f>
        <v>70.548598644030164</v>
      </c>
      <c r="H4" s="287">
        <f>Table11[[#This Row],[Column6]]-Table11[[#This Row],[Column4]]</f>
        <v>348.59648876998972</v>
      </c>
    </row>
    <row r="5" spans="1:10" ht="14.5" x14ac:dyDescent="0.35">
      <c r="A5" s="383" t="s">
        <v>649</v>
      </c>
      <c r="B5" s="378">
        <v>1041.2856173999999</v>
      </c>
      <c r="C5" s="286">
        <f t="shared" si="0"/>
        <v>30.005461050581282</v>
      </c>
      <c r="D5" s="378">
        <v>1099.3842265799999</v>
      </c>
      <c r="E5" s="286">
        <f t="shared" si="1"/>
        <v>33.669162121271036</v>
      </c>
      <c r="F5" s="378">
        <v>1044.64899027</v>
      </c>
      <c r="G5" s="286">
        <f t="shared" si="2"/>
        <v>29.359294199289749</v>
      </c>
      <c r="H5" s="286">
        <f>Table11[[#This Row],[Column6]]-Table11[[#This Row],[Column4]]</f>
        <v>-54.735236309999891</v>
      </c>
    </row>
    <row r="6" spans="1:10" ht="14.5" x14ac:dyDescent="0.35">
      <c r="A6" s="383" t="s">
        <v>650</v>
      </c>
      <c r="B6" s="378">
        <v>4.6880872599999996</v>
      </c>
      <c r="C6" s="286">
        <f t="shared" si="0"/>
        <v>0.13509090813420885</v>
      </c>
      <c r="D6" s="378">
        <v>3.3552823599999999</v>
      </c>
      <c r="E6" s="286">
        <f t="shared" si="1"/>
        <v>0.10275710985313133</v>
      </c>
      <c r="F6" s="378">
        <v>1.9389196799999999</v>
      </c>
      <c r="G6" s="286">
        <f t="shared" si="2"/>
        <v>5.4492287691006919E-2</v>
      </c>
      <c r="H6" s="286">
        <f>Table11[[#This Row],[Column6]]-Table11[[#This Row],[Column4]]</f>
        <v>-1.41636268</v>
      </c>
    </row>
    <row r="7" spans="1:10" ht="14.5" x14ac:dyDescent="0.35">
      <c r="A7" s="383" t="s">
        <v>651</v>
      </c>
      <c r="B7" s="378">
        <v>2.5944518199999997</v>
      </c>
      <c r="C7" s="286">
        <f t="shared" si="0"/>
        <v>7.4761162289938038E-2</v>
      </c>
      <c r="D7" s="378">
        <v>0.72887999999999997</v>
      </c>
      <c r="E7" s="286">
        <f t="shared" si="1"/>
        <v>2.2322294875281482E-2</v>
      </c>
      <c r="F7" s="378">
        <v>0.95955500000000005</v>
      </c>
      <c r="G7" s="286">
        <f t="shared" si="2"/>
        <v>2.6967773680725209E-2</v>
      </c>
      <c r="H7" s="286">
        <f>Table11[[#This Row],[Column6]]-Table11[[#This Row],[Column4]]</f>
        <v>0.23067500000000007</v>
      </c>
    </row>
    <row r="8" spans="1:10" ht="14.5" x14ac:dyDescent="0.35">
      <c r="A8" s="383" t="s">
        <v>652</v>
      </c>
      <c r="B8" s="378">
        <v>0.16485845999999998</v>
      </c>
      <c r="C8" s="286">
        <f t="shared" si="0"/>
        <v>4.7505257133390348E-3</v>
      </c>
      <c r="D8" s="378">
        <v>0.13509185999999998</v>
      </c>
      <c r="E8" s="286">
        <f t="shared" si="1"/>
        <v>4.137252132271764E-3</v>
      </c>
      <c r="F8" s="378">
        <v>0.35819008000000002</v>
      </c>
      <c r="G8" s="286">
        <f t="shared" si="2"/>
        <v>1.0066738240247675E-2</v>
      </c>
      <c r="H8" s="286">
        <f>Table11[[#This Row],[Column6]]-Table11[[#This Row],[Column4]]</f>
        <v>0.22309822000000004</v>
      </c>
    </row>
    <row r="9" spans="1:10" ht="14.5" x14ac:dyDescent="0.35">
      <c r="A9" s="383" t="s">
        <v>653</v>
      </c>
      <c r="B9" s="378">
        <v>1.35E-2</v>
      </c>
      <c r="C9" s="286">
        <f t="shared" si="0"/>
        <v>3.8901307903808501E-4</v>
      </c>
      <c r="D9" s="378">
        <v>1.9632759999999999E-2</v>
      </c>
      <c r="E9" s="286">
        <f t="shared" si="1"/>
        <v>6.0126256439418187E-4</v>
      </c>
      <c r="F9" s="378">
        <v>2.0650000000000002E-2</v>
      </c>
      <c r="G9" s="286">
        <f t="shared" si="2"/>
        <v>5.8035706812738783E-4</v>
      </c>
      <c r="H9" s="286">
        <f>Table11[[#This Row],[Column6]]-Table11[[#This Row],[Column4]]</f>
        <v>1.0172400000000026E-3</v>
      </c>
    </row>
    <row r="10" spans="1:10" ht="14.5" x14ac:dyDescent="0.35">
      <c r="A10" s="384" t="s">
        <v>654</v>
      </c>
      <c r="B10" s="378">
        <v>1E-3</v>
      </c>
      <c r="C10" s="286">
        <f t="shared" si="0"/>
        <v>2.8815783632450743E-5</v>
      </c>
      <c r="D10" s="378">
        <v>1.0499999999999999E-3</v>
      </c>
      <c r="E10" s="286">
        <f t="shared" si="1"/>
        <v>3.2156746815724891E-5</v>
      </c>
      <c r="F10" s="378">
        <v>0</v>
      </c>
      <c r="G10" s="286">
        <f t="shared" si="2"/>
        <v>0</v>
      </c>
      <c r="H10" s="286">
        <f>Table11[[#This Row],[Column6]]-Table11[[#This Row],[Column4]]</f>
        <v>-1.0499999999999999E-3</v>
      </c>
    </row>
    <row r="11" spans="1:10" ht="13" x14ac:dyDescent="0.3">
      <c r="A11" s="95" t="s">
        <v>262</v>
      </c>
      <c r="B11" s="190">
        <f t="shared" ref="B11:G11" si="3">SUM(B4:B10)</f>
        <v>3470.3203381699996</v>
      </c>
      <c r="C11" s="190">
        <f t="shared" si="3"/>
        <v>100</v>
      </c>
      <c r="D11" s="190">
        <f t="shared" si="3"/>
        <v>3265.2556740800101</v>
      </c>
      <c r="E11" s="190">
        <f t="shared" si="3"/>
        <v>99.999999999999986</v>
      </c>
      <c r="F11" s="190">
        <f t="shared" si="3"/>
        <v>3558.1543043199995</v>
      </c>
      <c r="G11" s="190">
        <f t="shared" si="3"/>
        <v>100.00000000000001</v>
      </c>
      <c r="H11" s="190">
        <f>Table11[[#This Row],[Column6]]-Table11[[#This Row],[Column4]]</f>
        <v>292.89863023998942</v>
      </c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55F48140-14A5-479F-BC40-475424BC606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20"/>
  <sheetViews>
    <sheetView zoomScaleNormal="100" workbookViewId="0">
      <selection activeCell="G17" sqref="G17"/>
    </sheetView>
  </sheetViews>
  <sheetFormatPr defaultColWidth="8.81640625" defaultRowHeight="12.5" x14ac:dyDescent="0.25"/>
  <cols>
    <col min="1" max="1" width="47.1796875" style="64" customWidth="1"/>
    <col min="2" max="2" width="11.54296875" style="64" customWidth="1"/>
    <col min="3" max="3" width="12.7265625" style="64" customWidth="1"/>
    <col min="4" max="4" width="12.1796875" style="64" customWidth="1"/>
    <col min="5" max="5" width="13.1796875" style="64" customWidth="1"/>
    <col min="6" max="6" width="12.54296875" style="64" customWidth="1"/>
    <col min="7" max="7" width="12.1796875" style="64" customWidth="1"/>
    <col min="8" max="8" width="13.1796875" style="64" customWidth="1"/>
    <col min="9" max="9" width="8.81640625" style="64" customWidth="1"/>
    <col min="10" max="16384" width="8.81640625" style="64"/>
  </cols>
  <sheetData>
    <row r="1" spans="1:13" ht="13" x14ac:dyDescent="0.3">
      <c r="A1" s="578" t="s">
        <v>446</v>
      </c>
      <c r="B1" s="578"/>
      <c r="C1" s="578"/>
      <c r="D1" s="578"/>
      <c r="E1" s="578"/>
      <c r="F1" s="578"/>
      <c r="G1" s="578"/>
      <c r="J1" s="563" t="s">
        <v>304</v>
      </c>
      <c r="K1" s="563"/>
    </row>
    <row r="2" spans="1:13" ht="14.5" customHeight="1" x14ac:dyDescent="0.3">
      <c r="A2" s="577" t="s">
        <v>281</v>
      </c>
      <c r="B2" s="571">
        <v>2024</v>
      </c>
      <c r="C2" s="572"/>
      <c r="D2" s="571">
        <v>2025</v>
      </c>
      <c r="E2" s="572"/>
      <c r="F2" s="572"/>
      <c r="G2" s="573"/>
      <c r="H2" s="574" t="s">
        <v>313</v>
      </c>
    </row>
    <row r="3" spans="1:13" ht="13" x14ac:dyDescent="0.3">
      <c r="A3" s="575"/>
      <c r="B3" s="222" t="s">
        <v>275</v>
      </c>
      <c r="C3" s="223" t="s">
        <v>282</v>
      </c>
      <c r="D3" s="222" t="s">
        <v>274</v>
      </c>
      <c r="E3" s="222" t="s">
        <v>283</v>
      </c>
      <c r="F3" s="222" t="s">
        <v>275</v>
      </c>
      <c r="G3" s="222" t="s">
        <v>283</v>
      </c>
      <c r="H3" s="575"/>
    </row>
    <row r="4" spans="1:13" ht="14.5" x14ac:dyDescent="0.35">
      <c r="A4" s="385" t="s">
        <v>648</v>
      </c>
      <c r="B4" s="376">
        <v>8817.8823375900301</v>
      </c>
      <c r="C4" s="287">
        <f t="shared" ref="C4:C13" si="0">(B4/$B$14)*100</f>
        <v>73.589020759732023</v>
      </c>
      <c r="D4" s="376">
        <v>8674.474995560231</v>
      </c>
      <c r="E4" s="287">
        <f t="shared" ref="E4:E13" si="1">D4/$D$14*100</f>
        <v>76.743882674634534</v>
      </c>
      <c r="F4" s="376">
        <v>9956.4081037598098</v>
      </c>
      <c r="G4" s="287">
        <f t="shared" ref="G4:G13" si="2">(F4/$F$14)*100</f>
        <v>78.882994293836489</v>
      </c>
      <c r="H4" s="287">
        <f>((F4/D4)-1)*100</f>
        <v>14.778221262447566</v>
      </c>
      <c r="I4" s="126"/>
      <c r="J4" s="153"/>
    </row>
    <row r="5" spans="1:13" ht="14.5" x14ac:dyDescent="0.35">
      <c r="A5" s="383" t="s">
        <v>649</v>
      </c>
      <c r="B5" s="378">
        <v>2699.3483941599998</v>
      </c>
      <c r="C5" s="286">
        <f t="shared" si="0"/>
        <v>22.527223363912498</v>
      </c>
      <c r="D5" s="378">
        <v>2335.7428931199997</v>
      </c>
      <c r="E5" s="286">
        <f t="shared" si="1"/>
        <v>20.664533431643807</v>
      </c>
      <c r="F5" s="378">
        <v>2437.9741648499999</v>
      </c>
      <c r="G5" s="286">
        <f t="shared" si="2"/>
        <v>19.315670885543561</v>
      </c>
      <c r="H5" s="286">
        <f>((F5/D5)-1)*100</f>
        <v>4.3768204125173682</v>
      </c>
      <c r="J5" s="126"/>
    </row>
    <row r="6" spans="1:13" ht="14.5" x14ac:dyDescent="0.35">
      <c r="A6" s="383" t="s">
        <v>650</v>
      </c>
      <c r="B6" s="378">
        <v>444.97004304000302</v>
      </c>
      <c r="C6" s="286">
        <f t="shared" si="0"/>
        <v>3.71346639488943</v>
      </c>
      <c r="D6" s="378">
        <v>272.02637043999897</v>
      </c>
      <c r="E6" s="286">
        <f t="shared" si="1"/>
        <v>2.4066424617211863</v>
      </c>
      <c r="F6" s="378">
        <v>203.58707883999898</v>
      </c>
      <c r="G6" s="286">
        <f t="shared" si="2"/>
        <v>1.6129871547119441</v>
      </c>
      <c r="H6" s="286">
        <f t="shared" ref="H6:H11" si="3">((F6/D6)-1)*100</f>
        <v>-25.159065089645672</v>
      </c>
    </row>
    <row r="7" spans="1:13" ht="14.5" x14ac:dyDescent="0.35">
      <c r="A7" s="383" t="s">
        <v>652</v>
      </c>
      <c r="B7" s="378">
        <v>18.5677107600001</v>
      </c>
      <c r="C7" s="286">
        <f t="shared" si="0"/>
        <v>0.15495553243589605</v>
      </c>
      <c r="D7" s="378">
        <v>19.409535649999999</v>
      </c>
      <c r="E7" s="286">
        <f t="shared" si="1"/>
        <v>0.17171795727754408</v>
      </c>
      <c r="F7" s="378">
        <v>18.86180268</v>
      </c>
      <c r="G7" s="286">
        <f t="shared" si="2"/>
        <v>0.14943898016957016</v>
      </c>
      <c r="H7" s="286">
        <f t="shared" si="3"/>
        <v>-2.8219787421859266</v>
      </c>
    </row>
    <row r="8" spans="1:13" ht="14.5" x14ac:dyDescent="0.35">
      <c r="A8" s="383" t="s">
        <v>655</v>
      </c>
      <c r="B8" s="378">
        <v>0.39579793000000002</v>
      </c>
      <c r="C8" s="286">
        <f t="shared" si="0"/>
        <v>3.3031039621911466E-3</v>
      </c>
      <c r="D8" s="378">
        <v>0.92548149000000002</v>
      </c>
      <c r="E8" s="286">
        <f t="shared" si="1"/>
        <v>8.1878203490652734E-3</v>
      </c>
      <c r="F8" s="378">
        <v>3.7329165499999997</v>
      </c>
      <c r="G8" s="286">
        <f t="shared" si="2"/>
        <v>2.9575287778915001E-2</v>
      </c>
      <c r="H8" s="286">
        <f t="shared" si="3"/>
        <v>303.34859101287907</v>
      </c>
    </row>
    <row r="9" spans="1:13" ht="14.5" x14ac:dyDescent="0.35">
      <c r="A9" s="383" t="s">
        <v>653</v>
      </c>
      <c r="B9" s="378">
        <v>0.66565249999999998</v>
      </c>
      <c r="C9" s="286">
        <f t="shared" si="0"/>
        <v>5.5551564157812604E-3</v>
      </c>
      <c r="D9" s="378">
        <v>0.26924995000000002</v>
      </c>
      <c r="E9" s="286">
        <f t="shared" si="1"/>
        <v>2.3820792132696325E-3</v>
      </c>
      <c r="F9" s="378">
        <v>0.70718411999999997</v>
      </c>
      <c r="G9" s="286">
        <f t="shared" si="2"/>
        <v>5.6029042121712473E-3</v>
      </c>
      <c r="H9" s="286">
        <f t="shared" si="3"/>
        <v>162.64967551526004</v>
      </c>
    </row>
    <row r="10" spans="1:13" ht="14.5" x14ac:dyDescent="0.35">
      <c r="A10" s="383" t="s">
        <v>656</v>
      </c>
      <c r="B10" s="378">
        <v>0</v>
      </c>
      <c r="C10" s="286">
        <f t="shared" si="0"/>
        <v>0</v>
      </c>
      <c r="D10" s="378">
        <v>2.62188E-3</v>
      </c>
      <c r="E10" s="286">
        <f t="shared" si="1"/>
        <v>2.319601488389277E-5</v>
      </c>
      <c r="F10" s="378">
        <v>1.7615999999999999E-3</v>
      </c>
      <c r="G10" s="286">
        <f t="shared" si="2"/>
        <v>1.3956868912951368E-5</v>
      </c>
      <c r="H10" s="286">
        <f t="shared" si="3"/>
        <v>-32.811570323584604</v>
      </c>
    </row>
    <row r="11" spans="1:13" s="28" customFormat="1" ht="14.5" x14ac:dyDescent="0.35">
      <c r="A11" s="383" t="s">
        <v>654</v>
      </c>
      <c r="B11" s="378">
        <v>7.3544999999999999E-3</v>
      </c>
      <c r="C11" s="286">
        <f t="shared" si="0"/>
        <v>6.1376465738299316E-5</v>
      </c>
      <c r="D11" s="378">
        <v>5.9162569999999998E-2</v>
      </c>
      <c r="E11" s="286">
        <f t="shared" si="1"/>
        <v>5.2341672932756185E-4</v>
      </c>
      <c r="F11" s="378">
        <v>6.6041050000000004E-2</v>
      </c>
      <c r="G11" s="286">
        <f t="shared" si="2"/>
        <v>5.2323244648255394E-4</v>
      </c>
      <c r="H11" s="286">
        <f t="shared" si="3"/>
        <v>11.62640500573251</v>
      </c>
    </row>
    <row r="12" spans="1:13" ht="14.5" x14ac:dyDescent="0.35">
      <c r="A12" s="383" t="s">
        <v>651</v>
      </c>
      <c r="B12" s="378">
        <v>0.75781591000000004</v>
      </c>
      <c r="C12" s="286">
        <f t="shared" si="0"/>
        <v>6.324299712564159E-3</v>
      </c>
      <c r="D12" s="378">
        <v>0.23225017000000001</v>
      </c>
      <c r="E12" s="286">
        <f t="shared" si="1"/>
        <v>2.0547387371300848E-3</v>
      </c>
      <c r="F12" s="378">
        <v>0.40020670000000003</v>
      </c>
      <c r="G12" s="286">
        <f t="shared" si="2"/>
        <v>3.1707722808724196E-3</v>
      </c>
      <c r="H12" s="286" t="s">
        <v>305</v>
      </c>
    </row>
    <row r="13" spans="1:13" s="28" customFormat="1" ht="14.5" x14ac:dyDescent="0.35">
      <c r="A13" s="384" t="s">
        <v>657</v>
      </c>
      <c r="B13" s="380">
        <v>1.078584E-2</v>
      </c>
      <c r="C13" s="286">
        <f t="shared" si="0"/>
        <v>9.0012473889289305E-5</v>
      </c>
      <c r="D13" s="380">
        <v>5.9029199999999999E-3</v>
      </c>
      <c r="E13" s="286">
        <f t="shared" si="1"/>
        <v>5.2223679260083718E-5</v>
      </c>
      <c r="F13" s="380">
        <v>2.8439499999999996E-3</v>
      </c>
      <c r="G13" s="286">
        <f t="shared" si="2"/>
        <v>2.2532151081396478E-5</v>
      </c>
      <c r="H13" s="286" t="s">
        <v>305</v>
      </c>
    </row>
    <row r="14" spans="1:13" ht="13" x14ac:dyDescent="0.3">
      <c r="A14" s="105" t="s">
        <v>262</v>
      </c>
      <c r="B14" s="102">
        <f t="shared" ref="B14:G14" si="4">SUM(B4:B13)</f>
        <v>11982.605892230033</v>
      </c>
      <c r="C14" s="103">
        <f t="shared" si="4"/>
        <v>100</v>
      </c>
      <c r="D14" s="102">
        <f t="shared" si="4"/>
        <v>11303.148463750229</v>
      </c>
      <c r="E14" s="103">
        <f t="shared" si="4"/>
        <v>100.00000000000001</v>
      </c>
      <c r="F14" s="102">
        <f>SUM(F4:F13)</f>
        <v>12621.742104099809</v>
      </c>
      <c r="G14" s="103">
        <f t="shared" si="4"/>
        <v>99.999999999999972</v>
      </c>
      <c r="H14" s="176">
        <f>((F14/D14)-1)*100</f>
        <v>11.665719906080829</v>
      </c>
    </row>
    <row r="15" spans="1:13" x14ac:dyDescent="0.25">
      <c r="F15" s="227"/>
      <c r="G15" s="217"/>
    </row>
    <row r="16" spans="1:13" x14ac:dyDescent="0.25">
      <c r="F16" s="126"/>
      <c r="G16" s="228"/>
      <c r="M16" s="126"/>
    </row>
    <row r="17" spans="7:9" x14ac:dyDescent="0.25">
      <c r="G17" s="217"/>
    </row>
    <row r="18" spans="7:9" x14ac:dyDescent="0.25">
      <c r="G18" s="147"/>
    </row>
    <row r="19" spans="7:9" x14ac:dyDescent="0.25">
      <c r="G19" s="147"/>
    </row>
    <row r="20" spans="7:9" x14ac:dyDescent="0.25">
      <c r="G20" s="147"/>
      <c r="I20" s="187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{16CBD864-C907-450C-902F-95635E36C9EB}</x14:id>
        </ext>
      </extLst>
    </cfRule>
  </conditionalFormatting>
  <hyperlinks>
    <hyperlink ref="J1:K1" location="'Table of Content'!A1" display="Table of Content" xr:uid="{63E65402-5FAD-4470-B782-36E559AD0C2E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CBD864-C907-450C-902F-95635E36C9E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018F-8911-44DD-9706-52AEBAFACE64}">
  <sheetPr codeName="Sheet8"/>
  <dimension ref="A1:I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0.54296875" style="64" customWidth="1"/>
    <col min="2" max="2" width="12.453125" style="64" bestFit="1" customWidth="1"/>
    <col min="3" max="3" width="35.54296875" style="64" customWidth="1"/>
    <col min="4" max="4" width="12.453125" style="64" bestFit="1" customWidth="1"/>
    <col min="5" max="5" width="32.90625" style="64" customWidth="1"/>
    <col min="6" max="6" width="12.453125" style="128" bestFit="1" customWidth="1"/>
    <col min="7" max="16384" width="8.7265625" style="64"/>
  </cols>
  <sheetData>
    <row r="1" spans="1:9" ht="14.5" customHeight="1" x14ac:dyDescent="0.3">
      <c r="A1" s="294" t="s">
        <v>693</v>
      </c>
      <c r="D1" s="294"/>
      <c r="H1" s="579" t="s">
        <v>304</v>
      </c>
      <c r="I1" s="579"/>
    </row>
    <row r="2" spans="1:9" ht="15.65" customHeight="1" x14ac:dyDescent="0.35">
      <c r="A2" s="386" t="s">
        <v>284</v>
      </c>
      <c r="B2" s="387" t="s">
        <v>476</v>
      </c>
      <c r="C2" s="386" t="s">
        <v>285</v>
      </c>
      <c r="D2" s="162" t="s">
        <v>476</v>
      </c>
      <c r="E2" s="386" t="s">
        <v>658</v>
      </c>
      <c r="F2" s="162" t="s">
        <v>476</v>
      </c>
    </row>
    <row r="3" spans="1:9" s="125" customFormat="1" ht="29" x14ac:dyDescent="0.35">
      <c r="A3" s="397" t="s">
        <v>659</v>
      </c>
      <c r="B3" s="406">
        <v>2679.3200850999997</v>
      </c>
      <c r="C3" s="397" t="s">
        <v>660</v>
      </c>
      <c r="D3" s="388">
        <v>3823.8699206000001</v>
      </c>
      <c r="E3" s="394" t="s">
        <v>661</v>
      </c>
      <c r="F3" s="388">
        <v>185.31881242</v>
      </c>
    </row>
    <row r="4" spans="1:9" s="109" customFormat="1" ht="14.5" customHeight="1" x14ac:dyDescent="0.35">
      <c r="A4" s="398" t="s">
        <v>662</v>
      </c>
      <c r="B4" s="407">
        <v>2172.95644649</v>
      </c>
      <c r="C4" s="398" t="s">
        <v>663</v>
      </c>
      <c r="D4" s="399">
        <v>1505.3251658499998</v>
      </c>
      <c r="E4" s="395" t="s">
        <v>664</v>
      </c>
      <c r="F4" s="389">
        <v>144.65724369</v>
      </c>
    </row>
    <row r="5" spans="1:9" s="125" customFormat="1" ht="14.5" x14ac:dyDescent="0.35">
      <c r="A5" s="400" t="s">
        <v>665</v>
      </c>
      <c r="B5" s="408">
        <v>488.71143752</v>
      </c>
      <c r="C5" s="400" t="s">
        <v>666</v>
      </c>
      <c r="D5" s="401">
        <v>359.58505308999997</v>
      </c>
      <c r="E5" s="396" t="s">
        <v>667</v>
      </c>
      <c r="F5" s="390">
        <v>17.223552000000002</v>
      </c>
    </row>
    <row r="6" spans="1:9" ht="14.5" x14ac:dyDescent="0.35">
      <c r="A6" s="402" t="s">
        <v>668</v>
      </c>
      <c r="B6" s="409">
        <v>317.28908547000003</v>
      </c>
      <c r="C6" s="402" t="s">
        <v>669</v>
      </c>
      <c r="D6" s="409">
        <v>9.8424999999999999E-2</v>
      </c>
      <c r="E6" s="550"/>
      <c r="F6" s="547"/>
    </row>
    <row r="7" spans="1:9" ht="14.5" x14ac:dyDescent="0.35">
      <c r="A7" s="404" t="s">
        <v>670</v>
      </c>
      <c r="B7" s="410">
        <v>248.67098263</v>
      </c>
      <c r="C7" s="404" t="s">
        <v>671</v>
      </c>
      <c r="D7" s="405">
        <v>6.642000000000001E-4</v>
      </c>
      <c r="E7" s="392"/>
      <c r="F7" s="393"/>
    </row>
    <row r="8" spans="1:9" ht="14.5" x14ac:dyDescent="0.35">
      <c r="A8" s="402" t="s">
        <v>672</v>
      </c>
      <c r="B8" s="409">
        <v>163.05298811</v>
      </c>
      <c r="C8" s="550"/>
      <c r="D8" s="547"/>
      <c r="E8" s="392"/>
      <c r="F8" s="393"/>
    </row>
    <row r="9" spans="1:9" ht="14.5" x14ac:dyDescent="0.35">
      <c r="A9" s="404" t="s">
        <v>673</v>
      </c>
      <c r="B9" s="405">
        <v>82.019619419999998</v>
      </c>
      <c r="C9" s="392"/>
      <c r="D9" s="393"/>
      <c r="E9" s="392"/>
      <c r="F9" s="393"/>
    </row>
    <row r="10" spans="1:9" ht="14.5" x14ac:dyDescent="0.35">
      <c r="A10" s="402" t="s">
        <v>674</v>
      </c>
      <c r="B10" s="403">
        <v>74.981151120000007</v>
      </c>
      <c r="C10" s="392"/>
      <c r="D10" s="393"/>
      <c r="E10" s="392"/>
      <c r="F10" s="393"/>
    </row>
    <row r="11" spans="1:9" ht="14.5" x14ac:dyDescent="0.35">
      <c r="A11" s="404" t="s">
        <v>675</v>
      </c>
      <c r="B11" s="405">
        <v>64.737621680000004</v>
      </c>
      <c r="C11" s="392"/>
      <c r="D11" s="393"/>
      <c r="E11" s="392"/>
      <c r="F11" s="393"/>
    </row>
    <row r="12" spans="1:9" ht="14.5" x14ac:dyDescent="0.35">
      <c r="A12" s="402" t="s">
        <v>676</v>
      </c>
      <c r="B12" s="403">
        <v>51.00952418</v>
      </c>
      <c r="C12" s="392"/>
      <c r="D12" s="393"/>
      <c r="E12" s="392"/>
      <c r="F12" s="393"/>
    </row>
    <row r="13" spans="1:9" ht="14.5" x14ac:dyDescent="0.35">
      <c r="A13" s="404" t="s">
        <v>677</v>
      </c>
      <c r="B13" s="405">
        <v>24.078366559999999</v>
      </c>
      <c r="C13" s="392"/>
      <c r="D13" s="393"/>
      <c r="E13" s="392"/>
      <c r="F13" s="393"/>
    </row>
    <row r="14" spans="1:9" ht="14.5" x14ac:dyDescent="0.35">
      <c r="A14" s="402" t="s">
        <v>678</v>
      </c>
      <c r="B14" s="403">
        <v>22.938779879999998</v>
      </c>
      <c r="C14" s="392"/>
      <c r="D14" s="393"/>
      <c r="E14" s="392"/>
      <c r="F14" s="393"/>
    </row>
    <row r="15" spans="1:9" ht="14.5" x14ac:dyDescent="0.35">
      <c r="A15" s="404" t="s">
        <v>679</v>
      </c>
      <c r="B15" s="405">
        <v>20.054001079999999</v>
      </c>
      <c r="C15" s="392"/>
      <c r="D15" s="393"/>
      <c r="E15" s="392"/>
      <c r="F15" s="393"/>
    </row>
    <row r="16" spans="1:9" ht="14.5" x14ac:dyDescent="0.35">
      <c r="A16" s="402" t="s">
        <v>680</v>
      </c>
      <c r="B16" s="403">
        <v>18.200280199999998</v>
      </c>
      <c r="C16" s="392"/>
      <c r="D16" s="393"/>
      <c r="E16" s="392"/>
      <c r="F16" s="393"/>
    </row>
    <row r="17" spans="1:6" ht="14.5" x14ac:dyDescent="0.35">
      <c r="A17" s="404" t="s">
        <v>681</v>
      </c>
      <c r="B17" s="405">
        <v>11.192064380000001</v>
      </c>
      <c r="C17" s="392"/>
      <c r="D17" s="393"/>
      <c r="E17" s="392"/>
      <c r="F17" s="393"/>
    </row>
    <row r="18" spans="1:6" ht="14.5" x14ac:dyDescent="0.35">
      <c r="A18" s="402" t="s">
        <v>682</v>
      </c>
      <c r="B18" s="403">
        <v>9.8928066300000008</v>
      </c>
      <c r="C18" s="392"/>
      <c r="D18" s="393"/>
      <c r="E18" s="392"/>
      <c r="F18" s="393"/>
    </row>
    <row r="19" spans="1:6" ht="14.5" x14ac:dyDescent="0.35">
      <c r="A19" s="404" t="s">
        <v>683</v>
      </c>
      <c r="B19" s="405">
        <v>9.2011839299999991</v>
      </c>
      <c r="C19" s="392"/>
      <c r="D19" s="393"/>
      <c r="E19" s="392"/>
      <c r="F19" s="393"/>
    </row>
    <row r="20" spans="1:6" ht="14.5" x14ac:dyDescent="0.35">
      <c r="A20" s="402" t="s">
        <v>684</v>
      </c>
      <c r="B20" s="403">
        <v>5.8418496200000005</v>
      </c>
      <c r="C20" s="392"/>
      <c r="D20" s="393"/>
      <c r="E20" s="392"/>
      <c r="F20" s="393"/>
    </row>
    <row r="21" spans="1:6" ht="14.5" x14ac:dyDescent="0.35">
      <c r="A21" s="404" t="s">
        <v>685</v>
      </c>
      <c r="B21" s="405">
        <v>2.4545071200000002</v>
      </c>
      <c r="C21" s="392"/>
      <c r="D21" s="393"/>
      <c r="E21" s="392"/>
      <c r="F21" s="393"/>
    </row>
    <row r="22" spans="1:6" ht="14.5" x14ac:dyDescent="0.35">
      <c r="A22" s="402" t="s">
        <v>686</v>
      </c>
      <c r="B22" s="403">
        <v>2.0420638700000002</v>
      </c>
      <c r="C22" s="392"/>
      <c r="D22" s="393"/>
      <c r="E22" s="392"/>
      <c r="F22" s="393"/>
    </row>
    <row r="23" spans="1:6" ht="14.5" x14ac:dyDescent="0.35">
      <c r="A23" s="404" t="s">
        <v>687</v>
      </c>
      <c r="B23" s="405">
        <v>0.96961030000000004</v>
      </c>
      <c r="C23" s="392"/>
      <c r="D23" s="393"/>
      <c r="E23" s="392"/>
      <c r="F23" s="393"/>
    </row>
    <row r="24" spans="1:6" ht="14.5" x14ac:dyDescent="0.35">
      <c r="A24" s="402" t="s">
        <v>688</v>
      </c>
      <c r="B24" s="403">
        <v>0.87924380000000002</v>
      </c>
      <c r="C24" s="392"/>
      <c r="D24" s="393"/>
      <c r="E24" s="392"/>
      <c r="F24" s="393"/>
    </row>
    <row r="25" spans="1:6" ht="14.5" x14ac:dyDescent="0.35">
      <c r="A25" s="404" t="s">
        <v>689</v>
      </c>
      <c r="B25" s="405">
        <v>3.2260869999999997E-2</v>
      </c>
      <c r="C25" s="392"/>
      <c r="D25" s="393"/>
      <c r="E25" s="392"/>
      <c r="F25" s="393"/>
    </row>
    <row r="26" spans="1:6" ht="13" x14ac:dyDescent="0.3">
      <c r="A26" s="548"/>
      <c r="B26" s="549"/>
    </row>
  </sheetData>
  <mergeCells count="1">
    <mergeCell ref="H1:I1"/>
  </mergeCells>
  <hyperlinks>
    <hyperlink ref="H1:I1" location="'Table of Content'!A1" display="Table of Content" xr:uid="{5C665461-0403-4520-A5C4-C2E26F36DC53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48C4B-BD2B-41A2-9861-1C41B426A934}">
  <sheetPr codeName="Sheet9"/>
  <dimension ref="A1:I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7.26953125" style="64" customWidth="1"/>
    <col min="2" max="2" width="14.453125" style="153" customWidth="1"/>
    <col min="3" max="3" width="31.26953125" style="64" customWidth="1"/>
    <col min="4" max="4" width="14.453125" style="153" customWidth="1"/>
    <col min="5" max="5" width="37.90625" style="64" customWidth="1"/>
    <col min="6" max="6" width="14.453125" style="224" customWidth="1"/>
    <col min="7" max="16384" width="8.7265625" style="64"/>
  </cols>
  <sheetData>
    <row r="1" spans="1:9" ht="13" x14ac:dyDescent="0.3">
      <c r="A1" s="28" t="s">
        <v>692</v>
      </c>
      <c r="H1" s="579" t="s">
        <v>304</v>
      </c>
      <c r="I1" s="579"/>
    </row>
    <row r="2" spans="1:9" ht="14.5" x14ac:dyDescent="0.35">
      <c r="A2" s="421" t="s">
        <v>284</v>
      </c>
      <c r="B2" s="422" t="s">
        <v>476</v>
      </c>
      <c r="C2" s="421" t="s">
        <v>690</v>
      </c>
      <c r="D2" s="422" t="s">
        <v>476</v>
      </c>
      <c r="E2" s="421" t="s">
        <v>658</v>
      </c>
      <c r="F2" s="422" t="s">
        <v>476</v>
      </c>
    </row>
    <row r="3" spans="1:9" s="125" customFormat="1" ht="29" x14ac:dyDescent="0.35">
      <c r="A3" s="414" t="s">
        <v>670</v>
      </c>
      <c r="B3" s="415">
        <v>1789.6798748900101</v>
      </c>
      <c r="C3" s="414" t="s">
        <v>666</v>
      </c>
      <c r="D3" s="415">
        <v>1676.4417128699999</v>
      </c>
      <c r="E3" s="414" t="s">
        <v>691</v>
      </c>
      <c r="F3" s="415">
        <v>200.235041429999</v>
      </c>
      <c r="G3" s="225"/>
    </row>
    <row r="4" spans="1:9" s="125" customFormat="1" ht="29" x14ac:dyDescent="0.35">
      <c r="A4" s="414" t="s">
        <v>668</v>
      </c>
      <c r="B4" s="415">
        <v>1339.6438265100001</v>
      </c>
      <c r="C4" s="414" t="s">
        <v>660</v>
      </c>
      <c r="D4" s="415">
        <v>480.48175089</v>
      </c>
      <c r="E4" s="414" t="s">
        <v>664</v>
      </c>
      <c r="F4" s="415">
        <v>2.6977917300000001</v>
      </c>
      <c r="G4" s="225"/>
    </row>
    <row r="5" spans="1:9" s="109" customFormat="1" ht="29" x14ac:dyDescent="0.35">
      <c r="A5" s="414" t="s">
        <v>678</v>
      </c>
      <c r="B5" s="415">
        <v>1245.1989545399999</v>
      </c>
      <c r="C5" s="414" t="s">
        <v>663</v>
      </c>
      <c r="D5" s="415">
        <v>269.21318998000004</v>
      </c>
      <c r="E5" s="414" t="s">
        <v>667</v>
      </c>
      <c r="F5" s="415">
        <v>0.65424568000000005</v>
      </c>
      <c r="G5" s="226"/>
    </row>
    <row r="6" spans="1:9" ht="14.5" x14ac:dyDescent="0.35">
      <c r="A6" s="416" t="s">
        <v>662</v>
      </c>
      <c r="B6" s="417">
        <v>1230.30345465</v>
      </c>
      <c r="C6" s="416" t="s">
        <v>669</v>
      </c>
      <c r="D6" s="417">
        <v>8.9424824399999991</v>
      </c>
      <c r="E6" s="392"/>
      <c r="F6" s="413"/>
      <c r="G6" s="153"/>
    </row>
    <row r="7" spans="1:9" ht="14.5" x14ac:dyDescent="0.35">
      <c r="A7" s="416" t="s">
        <v>673</v>
      </c>
      <c r="B7" s="417">
        <v>556.64227071999892</v>
      </c>
      <c r="C7" s="416" t="s">
        <v>671</v>
      </c>
      <c r="D7" s="417">
        <v>2.8950286699999999</v>
      </c>
      <c r="E7" s="392"/>
      <c r="F7" s="413"/>
      <c r="G7" s="153"/>
    </row>
    <row r="8" spans="1:9" ht="14.5" x14ac:dyDescent="0.35">
      <c r="A8" s="416" t="s">
        <v>672</v>
      </c>
      <c r="B8" s="417">
        <v>522.72096650999902</v>
      </c>
      <c r="C8" s="392"/>
      <c r="D8" s="413"/>
      <c r="E8" s="392"/>
      <c r="F8" s="413"/>
      <c r="G8" s="153"/>
    </row>
    <row r="9" spans="1:9" ht="14.5" x14ac:dyDescent="0.35">
      <c r="A9" s="416" t="s">
        <v>680</v>
      </c>
      <c r="B9" s="417">
        <v>475.68218102999901</v>
      </c>
      <c r="C9" s="392"/>
      <c r="D9" s="413"/>
      <c r="E9" s="392"/>
      <c r="F9" s="413"/>
      <c r="G9" s="153"/>
    </row>
    <row r="10" spans="1:9" ht="14.5" x14ac:dyDescent="0.35">
      <c r="A10" s="416" t="s">
        <v>676</v>
      </c>
      <c r="B10" s="417">
        <v>475.30920493999798</v>
      </c>
      <c r="C10" s="392"/>
      <c r="D10" s="413"/>
      <c r="E10" s="392"/>
      <c r="F10" s="413"/>
      <c r="G10" s="153"/>
    </row>
    <row r="11" spans="1:9" ht="14.5" x14ac:dyDescent="0.35">
      <c r="A11" s="416" t="s">
        <v>674</v>
      </c>
      <c r="B11" s="417">
        <v>322.78841812000104</v>
      </c>
      <c r="C11" s="392"/>
      <c r="D11" s="413"/>
      <c r="E11" s="392"/>
      <c r="F11" s="413"/>
      <c r="G11" s="153"/>
    </row>
    <row r="12" spans="1:9" ht="14.5" x14ac:dyDescent="0.35">
      <c r="A12" s="416" t="s">
        <v>665</v>
      </c>
      <c r="B12" s="417">
        <v>292.30389598999898</v>
      </c>
      <c r="C12" s="392"/>
      <c r="D12" s="413"/>
      <c r="E12" s="392"/>
      <c r="F12" s="413"/>
      <c r="G12" s="153"/>
    </row>
    <row r="13" spans="1:9" ht="14.5" x14ac:dyDescent="0.35">
      <c r="A13" s="416" t="s">
        <v>688</v>
      </c>
      <c r="B13" s="417">
        <v>284.94035864999995</v>
      </c>
      <c r="C13" s="392"/>
      <c r="D13" s="413"/>
      <c r="E13" s="392"/>
      <c r="F13" s="413"/>
      <c r="G13" s="153"/>
    </row>
    <row r="14" spans="1:9" ht="14.5" x14ac:dyDescent="0.35">
      <c r="A14" s="416" t="s">
        <v>659</v>
      </c>
      <c r="B14" s="417">
        <v>247.78993171000002</v>
      </c>
      <c r="C14" s="392"/>
      <c r="D14" s="413"/>
      <c r="E14" s="392"/>
      <c r="F14" s="413"/>
      <c r="G14" s="153"/>
    </row>
    <row r="15" spans="1:9" ht="14.5" x14ac:dyDescent="0.35">
      <c r="A15" s="416" t="s">
        <v>686</v>
      </c>
      <c r="B15" s="417">
        <v>245.07529763999997</v>
      </c>
      <c r="C15" s="392"/>
      <c r="D15" s="413"/>
      <c r="E15" s="392"/>
      <c r="F15" s="413"/>
      <c r="G15" s="153"/>
    </row>
    <row r="16" spans="1:9" ht="14.5" x14ac:dyDescent="0.35">
      <c r="A16" s="416" t="s">
        <v>684</v>
      </c>
      <c r="B16" s="417">
        <v>165.94142708999999</v>
      </c>
      <c r="C16" s="392"/>
      <c r="D16" s="413"/>
      <c r="E16" s="392"/>
      <c r="F16" s="413"/>
      <c r="G16" s="153"/>
    </row>
    <row r="17" spans="1:7" ht="14.5" x14ac:dyDescent="0.35">
      <c r="A17" s="416" t="s">
        <v>675</v>
      </c>
      <c r="B17" s="417">
        <v>133.02124676</v>
      </c>
      <c r="C17" s="392"/>
      <c r="D17" s="413"/>
      <c r="E17" s="392"/>
      <c r="F17" s="413"/>
      <c r="G17" s="153"/>
    </row>
    <row r="18" spans="1:7" ht="14.5" x14ac:dyDescent="0.35">
      <c r="A18" s="416" t="s">
        <v>677</v>
      </c>
      <c r="B18" s="417">
        <v>128.87764895000001</v>
      </c>
      <c r="C18" s="392"/>
      <c r="D18" s="413"/>
      <c r="E18" s="392"/>
      <c r="F18" s="413"/>
      <c r="G18" s="153"/>
    </row>
    <row r="19" spans="1:7" ht="14.5" x14ac:dyDescent="0.35">
      <c r="A19" s="416" t="s">
        <v>683</v>
      </c>
      <c r="B19" s="417">
        <v>126.9888931</v>
      </c>
      <c r="C19" s="392"/>
      <c r="D19" s="413"/>
      <c r="E19" s="392"/>
      <c r="F19" s="413"/>
      <c r="G19" s="153"/>
    </row>
    <row r="20" spans="1:7" ht="14.5" x14ac:dyDescent="0.35">
      <c r="A20" s="416" t="s">
        <v>679</v>
      </c>
      <c r="B20" s="417">
        <v>105.72205208</v>
      </c>
      <c r="C20" s="392"/>
      <c r="D20" s="413"/>
      <c r="E20" s="392"/>
      <c r="F20" s="413"/>
      <c r="G20" s="153"/>
    </row>
    <row r="21" spans="1:7" ht="14.5" x14ac:dyDescent="0.35">
      <c r="A21" s="416" t="s">
        <v>685</v>
      </c>
      <c r="B21" s="417">
        <v>88.029897339999792</v>
      </c>
      <c r="C21" s="392"/>
      <c r="D21" s="413"/>
      <c r="E21" s="392"/>
      <c r="F21" s="413"/>
      <c r="G21" s="153"/>
    </row>
    <row r="22" spans="1:7" ht="14.5" x14ac:dyDescent="0.35">
      <c r="A22" s="416" t="s">
        <v>681</v>
      </c>
      <c r="B22" s="417">
        <v>71.800511290000003</v>
      </c>
      <c r="C22" s="392"/>
      <c r="D22" s="413"/>
      <c r="E22" s="392"/>
      <c r="F22" s="413"/>
      <c r="G22" s="153"/>
    </row>
    <row r="23" spans="1:7" ht="14.5" x14ac:dyDescent="0.35">
      <c r="A23" s="416" t="s">
        <v>687</v>
      </c>
      <c r="B23" s="417">
        <v>58.422459320000002</v>
      </c>
      <c r="C23" s="392"/>
      <c r="D23" s="413"/>
      <c r="E23" s="392"/>
      <c r="F23" s="413"/>
      <c r="G23" s="153"/>
    </row>
    <row r="24" spans="1:7" ht="14.5" x14ac:dyDescent="0.35">
      <c r="A24" s="416" t="s">
        <v>682</v>
      </c>
      <c r="B24" s="417">
        <v>43.442215829999995</v>
      </c>
      <c r="C24" s="392"/>
      <c r="D24" s="413"/>
      <c r="E24" s="392"/>
      <c r="F24" s="413"/>
      <c r="G24" s="153"/>
    </row>
    <row r="25" spans="1:7" ht="14.5" x14ac:dyDescent="0.35">
      <c r="A25" s="416" t="s">
        <v>689</v>
      </c>
      <c r="B25" s="417">
        <v>6.0831160999999998</v>
      </c>
      <c r="C25" s="392"/>
      <c r="D25" s="413"/>
      <c r="E25" s="392"/>
      <c r="F25" s="413"/>
      <c r="G25" s="153"/>
    </row>
    <row r="26" spans="1:7" x14ac:dyDescent="0.25">
      <c r="A26" s="153"/>
      <c r="C26" s="153"/>
      <c r="E26" s="153"/>
      <c r="F26" s="157"/>
      <c r="G26" s="153"/>
    </row>
  </sheetData>
  <mergeCells count="1">
    <mergeCell ref="H1:I1"/>
  </mergeCells>
  <hyperlinks>
    <hyperlink ref="H1:I1" location="'Table of Content'!A1" display="Table of Content" xr:uid="{AA9089FD-67C9-4AFF-8220-7D9835D94FDF}"/>
  </hyperlinks>
  <pageMargins left="0.7" right="0.7" top="0.75" bottom="0.75" header="0.3" footer="0.3"/>
  <tableParts count="3">
    <tablePart r:id="rId1"/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of Content</vt:lpstr>
      <vt:lpstr>Tab 1 June 2024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Exprts by econ rgion&amp;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2025-09-04T05:18:42Z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